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4120" windowHeight="14760"/>
  </bookViews>
  <sheets>
    <sheet name="REACTOR OL SETTING STG1" sheetId="1" r:id="rId1"/>
    <sheet name="RESISTOR OL SETTING" sheetId="4" r:id="rId2"/>
    <sheet name="Sheet2" sheetId="2" r:id="rId3"/>
    <sheet name="Sheet3" sheetId="3" r:id="rId4"/>
  </sheets>
  <definedNames>
    <definedName name="_xlnm.Print_Area" localSheetId="0">'REACTOR OL SETTING STG1'!$A$1:$K$76,'REACTOR OL SETTING STG1'!$M$1:$Y$17</definedName>
    <definedName name="_xlnm.Print_Area" localSheetId="1">'RESISTOR OL SETTING'!$A$1:$K$76</definedName>
    <definedName name="rms">'REACTOR OL SETTING STG1'!$AL$15</definedName>
    <definedName name="RMSHARM">'REACTOR OL SETTING STG1'!$AL$16</definedName>
    <definedName name="squaredvalues">'REACTOR OL SETTING STG1'!$AL$4:$AO$14</definedName>
  </definedNames>
  <calcPr calcId="145621"/>
</workbook>
</file>

<file path=xl/calcChain.xml><?xml version="1.0" encoding="utf-8"?>
<calcChain xmlns="http://schemas.openxmlformats.org/spreadsheetml/2006/main">
  <c r="I10" i="1" l="1"/>
  <c r="C5" i="4" l="1"/>
  <c r="K20" i="4" l="1"/>
  <c r="K22" i="1"/>
  <c r="K22" i="4"/>
  <c r="K21" i="4"/>
  <c r="E37" i="4"/>
  <c r="I9" i="4"/>
  <c r="G9" i="4" l="1"/>
  <c r="G7" i="1"/>
  <c r="G8" i="1" s="1"/>
  <c r="O4" i="1" s="1"/>
  <c r="AL4" i="1" s="1"/>
  <c r="AL5" i="1"/>
  <c r="AM5" i="1"/>
  <c r="AN5" i="1"/>
  <c r="AO5" i="1"/>
  <c r="AL6" i="1"/>
  <c r="AM6" i="1"/>
  <c r="AN6" i="1"/>
  <c r="AO6" i="1"/>
  <c r="AL7" i="1"/>
  <c r="AM7" i="1"/>
  <c r="AN7" i="1"/>
  <c r="AO7" i="1"/>
  <c r="AL8" i="1"/>
  <c r="AM8" i="1"/>
  <c r="AN8" i="1"/>
  <c r="AO8" i="1"/>
  <c r="AL9" i="1"/>
  <c r="AM9" i="1"/>
  <c r="AN9" i="1"/>
  <c r="AO9" i="1"/>
  <c r="AL10" i="1"/>
  <c r="AM10" i="1"/>
  <c r="AN10" i="1"/>
  <c r="AO10" i="1"/>
  <c r="AL12" i="1"/>
  <c r="AM12" i="1"/>
  <c r="AN12" i="1"/>
  <c r="AO12" i="1"/>
  <c r="AL13" i="1"/>
  <c r="AM13" i="1"/>
  <c r="AN13" i="1"/>
  <c r="AO13" i="1"/>
  <c r="AL14" i="1"/>
  <c r="AM14" i="1"/>
  <c r="AN14" i="1"/>
  <c r="AO14" i="1"/>
  <c r="AO4" i="1"/>
  <c r="AN4" i="1"/>
  <c r="AM4" i="1"/>
  <c r="AL15" i="1" l="1"/>
  <c r="AL16" i="1" s="1"/>
  <c r="G10" i="1" s="1"/>
  <c r="G28" i="1" s="1"/>
  <c r="K20" i="1" s="1"/>
  <c r="G7" i="4"/>
  <c r="G10" i="4"/>
  <c r="AF26" i="4"/>
  <c r="AF27" i="4"/>
  <c r="A32" i="4"/>
  <c r="A32" i="1"/>
  <c r="AG17" i="4"/>
  <c r="AG18" i="4"/>
  <c r="AG21" i="4"/>
  <c r="E28" i="4"/>
  <c r="E28" i="1"/>
  <c r="AU7" i="1"/>
  <c r="AU4" i="1"/>
  <c r="AU3" i="1"/>
  <c r="G28" i="4"/>
  <c r="AF21" i="4"/>
  <c r="AF17" i="4"/>
  <c r="AF16" i="4"/>
  <c r="AF22" i="4"/>
  <c r="AF18" i="4"/>
  <c r="AF20" i="4"/>
  <c r="AF19" i="4"/>
  <c r="G18" i="1" l="1"/>
  <c r="I18" i="1" s="1"/>
  <c r="K18" i="1"/>
  <c r="E37" i="1"/>
  <c r="G11" i="1"/>
  <c r="AT13" i="1"/>
  <c r="AT14" i="1" s="1"/>
  <c r="AT3" i="1"/>
  <c r="AT2" i="1" s="1"/>
  <c r="AT5" i="1"/>
  <c r="AT4" i="1"/>
  <c r="AT8" i="1"/>
  <c r="AT7" i="1"/>
  <c r="K21" i="1"/>
  <c r="AT6" i="1"/>
</calcChain>
</file>

<file path=xl/sharedStrings.xml><?xml version="1.0" encoding="utf-8"?>
<sst xmlns="http://schemas.openxmlformats.org/spreadsheetml/2006/main" count="298" uniqueCount="163">
  <si>
    <t>SurProtex Digital Protection Relay</t>
  </si>
  <si>
    <t>Menu  Item</t>
  </si>
  <si>
    <t>Item Description</t>
  </si>
  <si>
    <t>Recommended Setting</t>
  </si>
  <si>
    <t>4.Und</t>
  </si>
  <si>
    <t>7.Loc</t>
  </si>
  <si>
    <t>9.P-F</t>
  </si>
  <si>
    <t>Sto</t>
  </si>
  <si>
    <t>Time Dial</t>
  </si>
  <si>
    <t xml:space="preserve"> </t>
  </si>
  <si>
    <t>00-63</t>
  </si>
  <si>
    <t>1.CHA</t>
  </si>
  <si>
    <t>2.dEF</t>
  </si>
  <si>
    <t>3.r.P</t>
  </si>
  <si>
    <t>6.StL</t>
  </si>
  <si>
    <t>8.Ct</t>
  </si>
  <si>
    <t>These item may only be set in "test" mode</t>
  </si>
  <si>
    <t>These settings can be made at any time</t>
  </si>
  <si>
    <t>dEF</t>
  </si>
  <si>
    <t>oFF</t>
  </si>
  <si>
    <t>on</t>
  </si>
  <si>
    <t>SEL key - Available Settings</t>
  </si>
  <si>
    <t>00-30</t>
  </si>
  <si>
    <t>oFF/on</t>
  </si>
  <si>
    <t>OFF/30-70</t>
  </si>
  <si>
    <t>oFF/60-110</t>
  </si>
  <si>
    <t>oFF/200-900</t>
  </si>
  <si>
    <t>1-120</t>
  </si>
  <si>
    <t>Current Dial</t>
  </si>
  <si>
    <t>Iinv/dEF</t>
  </si>
  <si>
    <t>Alarm trip (%)</t>
  </si>
  <si>
    <t>CT ratio. For example a 500/5 CT would have a setting of 100</t>
  </si>
  <si>
    <t>Phase failure detection</t>
  </si>
  <si>
    <t>Hit the Store key to stall new values</t>
  </si>
  <si>
    <t>When Setting Can be Made</t>
  </si>
  <si>
    <t>Description of Available Settings</t>
  </si>
  <si>
    <t>Additional Notes</t>
  </si>
  <si>
    <t>Reverse phase detection is disabled as it will not offer any additional protection for the harmonic filter.</t>
  </si>
  <si>
    <t>This protection feature is enabled to allow for the detection of a stuck vacuum switch or a main fuse operation.</t>
  </si>
  <si>
    <t>The "Sto" key must be hit to store settings.</t>
  </si>
  <si>
    <t>Protection Function</t>
  </si>
  <si>
    <t>Display</t>
  </si>
  <si>
    <t>Reverse Phase</t>
  </si>
  <si>
    <t>O-L</t>
  </si>
  <si>
    <t>Und</t>
  </si>
  <si>
    <t>r-P</t>
  </si>
  <si>
    <t>P-F</t>
  </si>
  <si>
    <t>P-f</t>
  </si>
  <si>
    <t>StL</t>
  </si>
  <si>
    <t>Loc</t>
  </si>
  <si>
    <t>Bar Graph, 60-110%</t>
  </si>
  <si>
    <t>Thermal Overload</t>
  </si>
  <si>
    <t>Under Current</t>
  </si>
  <si>
    <t>Phase Failure</t>
  </si>
  <si>
    <t>Phase Unbalance</t>
  </si>
  <si>
    <t>Ground Fault</t>
  </si>
  <si>
    <t>g-F</t>
  </si>
  <si>
    <t>Alarm Trip</t>
  </si>
  <si>
    <t>The filter bank drew less than the undercurrent setting for 3 seconds. Reference 4.Und above.</t>
  </si>
  <si>
    <t>One or more phases has been unbalanced by 50% for 5 seconds. Most likely cause of this trip will be a blown fuse condition.</t>
  </si>
  <si>
    <t>The filter bank drew more than 180% of the "current dial" setting for 5 seconds after being first energized.</t>
  </si>
  <si>
    <t>This function is not provided.</t>
  </si>
  <si>
    <t>The current dial setting can be set whenever the relay is operation. The customer should be aware that touching this dial can result in a change of the over-current/over-load protection of the filter component</t>
  </si>
  <si>
    <t xml:space="preserve">Typically this setting is set below the RMS current rating of the filter component. </t>
  </si>
  <si>
    <t>When the SPD relay trips, the following Trip Indications will show on the display of the SPD relay. A reset must be performed to put the filter bank stage back into operation. Before resetting the relay, note the cause of the trip.</t>
  </si>
  <si>
    <t>Line power phasing is reversed. This setting should not be used. NEPSI recomends this setting be disabled.</t>
  </si>
  <si>
    <t>Inverse-time current curve/definite-time current curve</t>
  </si>
  <si>
    <t>The definite time curve is recommended as a harmonic filter bank does not have a starting period. A definite time curve has a very predictable pick-up characteristic - same value of time for all amp values.</t>
  </si>
  <si>
    <t>Start Delay Time (sec) - delay period after initial startup before over-load trip function becomes active.</t>
  </si>
  <si>
    <t>Reverse phase detection</t>
  </si>
  <si>
    <t>Not wired - therefore not set</t>
  </si>
  <si>
    <t>Long-time over-current trip</t>
  </si>
  <si>
    <t>Short-time over-current trip</t>
  </si>
  <si>
    <t>The filter drew short-time high current for 0.5 Seconds. Reference the 7.Loc setting above.</t>
  </si>
  <si>
    <t>Load is approaching the thermal limit. This function is not typically wire and is typically disabled. Reference 5.Alt above.</t>
  </si>
  <si>
    <t xml:space="preserve">Allow up to 30 seconds before initiating a trip. This delay will allow motor starting, and other transient events to disapate for initiating a trip. </t>
  </si>
  <si>
    <t xml:space="preserve">Long-time overcurrent trip </t>
  </si>
  <si>
    <t>Trip time (seconds)</t>
  </si>
  <si>
    <t>current</t>
  </si>
  <si>
    <t>time</t>
  </si>
  <si>
    <t>66 Carey Road, Queensbury, NY 12804 Phone: 518-792-4776, Fax: 518-792-5767, Web: www.nepsi.com, Email: paul.steciuk@nepsi.com</t>
  </si>
  <si>
    <t>FILTER REACTOR OVERLOAD SETTING LEVEL</t>
  </si>
  <si>
    <t>Northest Power Systems, Inc. - PAGE 2</t>
  </si>
  <si>
    <t>Short-time overcurrent trip (% of current dail setting)</t>
  </si>
  <si>
    <t>FILTER RESISTOR MAXIMUM RATING</t>
  </si>
  <si>
    <t>THIS IS THE MAXIMUM RSS VALUE OF THE RESISTOR</t>
  </si>
  <si>
    <t xml:space="preserve">TYPICALLY SET AT 70% OF THE RESISTOR RATING. </t>
  </si>
  <si>
    <t>FILTER RESISTOR OVERLOAD SETTING LEVEL</t>
  </si>
  <si>
    <t>TYPICALLY THIS WOULD BE THE RESISTOR RATING</t>
  </si>
  <si>
    <t>Northest Power Systems, Inc. - PAGE 1</t>
  </si>
  <si>
    <t>Northest Power Systems, Inc. - Page 2</t>
  </si>
  <si>
    <t>RESISTOR KW/PHASE</t>
  </si>
  <si>
    <t>RESISTOR OHMS/PHASE</t>
  </si>
  <si>
    <t>FILTER RESISTOR CURRENT RATING (AMPS):</t>
  </si>
  <si>
    <t>I1</t>
  </si>
  <si>
    <t>I5</t>
  </si>
  <si>
    <t>I7</t>
  </si>
  <si>
    <t>I11</t>
  </si>
  <si>
    <t xml:space="preserve">Allow up to 30 seconds before initiating a trip. This delay will allow motor starting, and other transient events to disapate befor initiating a filter trip. </t>
  </si>
  <si>
    <t>5.Alt or g-F</t>
  </si>
  <si>
    <t>BENSHAW INC. SPD SETTINGS SHEET - OVER LOAD RELAY - REACTOR</t>
  </si>
  <si>
    <t>I2</t>
  </si>
  <si>
    <t>I4</t>
  </si>
  <si>
    <t>The current dial setting can be set whenever the relay is operation. The customer should be aware that touching this dial can result in a change of the over-current/over-load protection of the filter component.</t>
  </si>
  <si>
    <t>One or more of the phases of the filter bank stage has been lost for more than 3 seconds. This trip could be caused by a main fuse operation or a stuck vacuum switch, if single phase vacuum switches are being used. Stuck open or stuck closed switches will result in this trip.</t>
  </si>
  <si>
    <t>BENSHAW INC. SPD SETTINGS SHEET - RESISTOR OVER LOAD RELAY'</t>
  </si>
  <si>
    <t>I3</t>
  </si>
  <si>
    <t>I6</t>
  </si>
  <si>
    <t>I8</t>
  </si>
  <si>
    <t>I9</t>
  </si>
  <si>
    <t>I10</t>
  </si>
  <si>
    <t>I12</t>
  </si>
  <si>
    <t>I13</t>
  </si>
  <si>
    <t>I14</t>
  </si>
  <si>
    <t>I15</t>
  </si>
  <si>
    <t>I16</t>
  </si>
  <si>
    <t>I17</t>
  </si>
  <si>
    <t>I20</t>
  </si>
  <si>
    <t>I19</t>
  </si>
  <si>
    <t>I18</t>
  </si>
  <si>
    <t>I22</t>
  </si>
  <si>
    <t>I23</t>
  </si>
  <si>
    <t>I24</t>
  </si>
  <si>
    <t>I25</t>
  </si>
  <si>
    <t>I26</t>
  </si>
  <si>
    <t>I27</t>
  </si>
  <si>
    <t>I21</t>
  </si>
  <si>
    <t>I28</t>
  </si>
  <si>
    <t>I29</t>
  </si>
  <si>
    <t>I30</t>
  </si>
  <si>
    <t>I31</t>
  </si>
  <si>
    <t>I32</t>
  </si>
  <si>
    <t>I33</t>
  </si>
  <si>
    <t>I34</t>
  </si>
  <si>
    <t>I35</t>
  </si>
  <si>
    <t>I36</t>
  </si>
  <si>
    <t>I37</t>
  </si>
  <si>
    <t>I38</t>
  </si>
  <si>
    <t>I39</t>
  </si>
  <si>
    <t>I40</t>
  </si>
  <si>
    <t>Harm #</t>
  </si>
  <si>
    <t>(amps)</t>
  </si>
  <si>
    <t>Reactor Harmonic Current Spectrum - Page 3</t>
  </si>
  <si>
    <t xml:space="preserve">Northest Power Systems, Inc. - PAGE 1 </t>
  </si>
  <si>
    <t>Effective kvar rating of stage (kvar)</t>
  </si>
  <si>
    <t>System Voltage (kV)</t>
  </si>
  <si>
    <t>kv</t>
  </si>
  <si>
    <t>kvar</t>
  </si>
  <si>
    <t>THIS VALUE IS BASED ON EFFECTIVE KVAR OUTPUT RATING OF FILTER BRANCH OR BANK</t>
  </si>
  <si>
    <t>FUNDAMENTAL CURRENT RATING OF BRANCH/BANK AT 10% OVER-VOLTAGE)</t>
  </si>
  <si>
    <t>FILTER REACTOR MAXIMUM OVERLOAD SETTING</t>
  </si>
  <si>
    <t>Branch Name:</t>
  </si>
  <si>
    <t>FILTER RESISTOR RECOMMENDED OVERLOAD SETTING</t>
  </si>
  <si>
    <t xml:space="preserve">FILTER REACTOR RECOMMENDED OVERLOAD SETTING </t>
  </si>
  <si>
    <t>THIS IS THE MAXIMUM OVERLOAD RELAY SETTING AND PROVIDES NO MARGIN. MONITOR EQUIPMENT IF THIS SETTING IS USED.</t>
  </si>
  <si>
    <t>The definite time pickup noted in Menu Item 1.CHA above will not become active for 5 second after initial current is sensed by the relay.</t>
  </si>
  <si>
    <t>Disabled</t>
  </si>
  <si>
    <t>This is a under current trip setting. For high-pass filter resistors it is recommended to be set to OFF as the lack of harmonic current could result in a nuisance trip.</t>
  </si>
  <si>
    <t xml:space="preserve">TYPICALLY SET AT 70% OF THE REACTOR HARMONIC RSS RATING + THE FUNDAMENTAL CURRENT RATING OF THE BRANCH/BANK AT 10% OVER-VOLTAGE. </t>
  </si>
  <si>
    <t>FILTER REACTOR FUNDAMENTAL CURRENT (AMPS):</t>
  </si>
  <si>
    <t>FILTER REACTOR FUNDAMENTAL CURRENT AT 10% OVER-VOLTAGE:</t>
  </si>
  <si>
    <t>The definite time pickup noted in Menu Item 1.CHA above will not become active for 2 second after initial energization of relay.</t>
  </si>
  <si>
    <t>Start Delay Time (sec) - delay period after initial startup of relay.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</si>
</sst>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
  </numFmts>
  <fonts count="9" x14ac:knownFonts="1">
    <font>
      <sz val="10"/>
      <name val="Arial"/>
    </font>
    <font>
      <sz val="10"/>
      <name val="Arial"/>
      <family val="2"/>
    </font>
    <font>
      <b/>
      <sz val="10"/>
      <name val="Arial"/>
      <family val="2"/>
    </font>
    <font>
      <i/>
      <sz val="10"/>
      <name val="Arial"/>
      <family val="2"/>
    </font>
    <font>
      <sz val="8"/>
      <name val="Arial"/>
      <family val="2"/>
    </font>
    <font>
      <sz val="10"/>
      <name val="Arial"/>
      <family val="2"/>
    </font>
    <font>
      <b/>
      <sz val="20"/>
      <name val="Arial"/>
      <family val="2"/>
    </font>
    <font>
      <sz val="10"/>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3">
    <xf numFmtId="0" fontId="0" fillId="0" borderId="0"/>
    <xf numFmtId="0" fontId="7" fillId="4" borderId="11" applyNumberFormat="0" applyFont="0" applyAlignment="0" applyProtection="0"/>
    <xf numFmtId="9" fontId="1" fillId="0" borderId="0" applyFont="0" applyFill="0" applyBorder="0" applyAlignment="0" applyProtection="0"/>
  </cellStyleXfs>
  <cellXfs count="122">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1" fontId="0" fillId="0" borderId="0" xfId="0" applyNumberFormat="1"/>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3" xfId="0" applyBorder="1"/>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xf numFmtId="0" fontId="0" fillId="0" borderId="4" xfId="0" applyBorder="1"/>
    <xf numFmtId="0" fontId="0" fillId="0" borderId="4" xfId="0" applyBorder="1" applyAlignment="1">
      <alignment horizontal="left" vertical="center"/>
    </xf>
    <xf numFmtId="0" fontId="0" fillId="0" borderId="3" xfId="0" applyBorder="1" applyAlignment="1">
      <alignment vertical="center"/>
    </xf>
    <xf numFmtId="0" fontId="0" fillId="0" borderId="3" xfId="0" applyBorder="1" applyAlignment="1">
      <alignment horizontal="left" vertical="center" wrapText="1"/>
    </xf>
    <xf numFmtId="0" fontId="6" fillId="0" borderId="5" xfId="0" applyFont="1" applyBorder="1"/>
    <xf numFmtId="0" fontId="0" fillId="0" borderId="0" xfId="0" applyBorder="1"/>
    <xf numFmtId="0" fontId="0" fillId="0" borderId="6" xfId="0" applyBorder="1"/>
    <xf numFmtId="0" fontId="0" fillId="0" borderId="5" xfId="0" applyBorder="1"/>
    <xf numFmtId="0" fontId="2" fillId="0" borderId="6"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2" fillId="0" borderId="6"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0" fillId="0" borderId="7" xfId="0" applyBorder="1" applyAlignment="1">
      <alignment horizontal="left" vertical="center" wrapText="1"/>
    </xf>
    <xf numFmtId="0" fontId="0" fillId="0" borderId="8" xfId="0"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5" fillId="0" borderId="6" xfId="0" applyFont="1" applyBorder="1" applyAlignment="1">
      <alignment horizontal="left" vertical="center"/>
    </xf>
    <xf numFmtId="0" fontId="3" fillId="0" borderId="1" xfId="0" applyFont="1" applyBorder="1" applyAlignment="1">
      <alignment horizontal="left"/>
    </xf>
    <xf numFmtId="0" fontId="5" fillId="0" borderId="9" xfId="0" applyFont="1" applyBorder="1" applyAlignment="1">
      <alignment horizontal="left" vertical="center"/>
    </xf>
    <xf numFmtId="0" fontId="3" fillId="0" borderId="3" xfId="0" applyFont="1" applyBorder="1" applyAlignment="1">
      <alignment horizontal="left"/>
    </xf>
    <xf numFmtId="0" fontId="3" fillId="0" borderId="6" xfId="0" applyFont="1" applyBorder="1" applyAlignment="1">
      <alignment horizontal="left"/>
    </xf>
    <xf numFmtId="164" fontId="0" fillId="0" borderId="3" xfId="0" applyNumberFormat="1" applyBorder="1" applyAlignment="1">
      <alignment horizontal="center" vertical="center"/>
    </xf>
    <xf numFmtId="164" fontId="0" fillId="0" borderId="1" xfId="0" applyNumberFormat="1" applyBorder="1" applyAlignment="1">
      <alignment horizontal="center" vertical="center" wrapText="1"/>
    </xf>
    <xf numFmtId="2" fontId="3" fillId="0" borderId="1" xfId="0" applyNumberFormat="1" applyFont="1" applyFill="1" applyBorder="1" applyAlignment="1">
      <alignment horizontal="left"/>
    </xf>
    <xf numFmtId="2" fontId="3" fillId="0" borderId="3" xfId="2" applyNumberFormat="1"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5" fillId="0" borderId="0" xfId="0" applyFont="1"/>
    <xf numFmtId="0" fontId="5" fillId="3" borderId="0" xfId="0" applyFont="1" applyFill="1"/>
    <xf numFmtId="0" fontId="5" fillId="0" borderId="0" xfId="0" applyFont="1" applyAlignment="1">
      <alignment vertical="center"/>
    </xf>
    <xf numFmtId="0" fontId="0" fillId="0" borderId="0" xfId="0" applyAlignment="1">
      <alignment horizontal="center"/>
    </xf>
    <xf numFmtId="0" fontId="5" fillId="0" borderId="0" xfId="0" applyFont="1" applyBorder="1"/>
    <xf numFmtId="0" fontId="5" fillId="0" borderId="0" xfId="0" applyFont="1" applyFill="1" applyBorder="1"/>
    <xf numFmtId="0" fontId="0" fillId="0" borderId="0" xfId="0" applyFill="1"/>
    <xf numFmtId="0" fontId="5" fillId="0" borderId="0" xfId="0" applyFont="1" applyFill="1"/>
    <xf numFmtId="0" fontId="0" fillId="0" borderId="0" xfId="0"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1" xfId="0" applyFont="1" applyBorder="1" applyAlignment="1">
      <alignment horizontal="center"/>
    </xf>
    <xf numFmtId="0" fontId="0" fillId="0" borderId="0" xfId="0" applyBorder="1" applyAlignment="1">
      <alignment vertical="center"/>
    </xf>
    <xf numFmtId="0" fontId="8" fillId="0" borderId="5" xfId="0" applyFont="1" applyBorder="1" applyAlignment="1">
      <alignment vertical="center"/>
    </xf>
    <xf numFmtId="0" fontId="5" fillId="0" borderId="0" xfId="0" applyFont="1" applyFill="1" applyBorder="1" applyAlignment="1">
      <alignment horizontal="left" vertical="center"/>
    </xf>
    <xf numFmtId="164" fontId="0" fillId="0" borderId="3" xfId="0" applyNumberFormat="1" applyBorder="1" applyAlignment="1">
      <alignment horizontal="center"/>
    </xf>
    <xf numFmtId="1" fontId="3" fillId="3" borderId="3" xfId="2" applyNumberFormat="1" applyFont="1" applyFill="1" applyBorder="1" applyAlignment="1">
      <alignment horizontal="center"/>
    </xf>
    <xf numFmtId="0" fontId="0" fillId="0" borderId="0" xfId="0" applyFill="1" applyAlignment="1">
      <alignment horizontal="right" vertical="center"/>
    </xf>
    <xf numFmtId="164" fontId="0" fillId="0" borderId="0" xfId="0" applyNumberFormat="1" applyFill="1" applyAlignment="1">
      <alignment horizontal="center"/>
    </xf>
    <xf numFmtId="165" fontId="5" fillId="0" borderId="0" xfId="0" applyNumberFormat="1" applyFont="1"/>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9" fontId="1" fillId="0" borderId="0" xfId="0" applyNumberFormat="1" applyFont="1"/>
    <xf numFmtId="0" fontId="1" fillId="0" borderId="0" xfId="0" applyFont="1" applyBorder="1"/>
    <xf numFmtId="0" fontId="1" fillId="0" borderId="1" xfId="0" applyFont="1" applyBorder="1" applyAlignment="1">
      <alignment vertical="center" wrapText="1"/>
    </xf>
    <xf numFmtId="9" fontId="3" fillId="4" borderId="12" xfId="1" applyNumberFormat="1" applyFont="1" applyBorder="1" applyAlignment="1" applyProtection="1">
      <alignment horizontal="center"/>
      <protection locked="0"/>
    </xf>
    <xf numFmtId="0" fontId="0" fillId="4" borderId="11" xfId="1" applyFont="1" applyAlignment="1" applyProtection="1">
      <alignment horizontal="center"/>
      <protection locked="0"/>
    </xf>
    <xf numFmtId="0" fontId="5" fillId="4" borderId="11" xfId="1" applyFont="1" applyAlignment="1" applyProtection="1">
      <alignment horizontal="center"/>
      <protection locked="0"/>
    </xf>
    <xf numFmtId="0" fontId="0" fillId="4" borderId="0" xfId="1" applyFont="1" applyBorder="1" applyAlignment="1" applyProtection="1">
      <alignment horizontal="center" vertical="center"/>
      <protection locked="0"/>
    </xf>
    <xf numFmtId="0" fontId="0" fillId="4" borderId="11" xfId="1" applyFont="1" applyAlignment="1" applyProtection="1">
      <alignment horizontal="left"/>
      <protection locked="0"/>
    </xf>
    <xf numFmtId="9" fontId="3" fillId="4" borderId="11" xfId="1" applyNumberFormat="1" applyFont="1" applyAlignment="1" applyProtection="1">
      <alignment horizontal="left"/>
      <protection locked="0"/>
    </xf>
    <xf numFmtId="0" fontId="0" fillId="4" borderId="11" xfId="1" applyFont="1" applyAlignment="1" applyProtection="1">
      <alignment horizontal="center" vertical="center"/>
      <protection locked="0"/>
    </xf>
    <xf numFmtId="0" fontId="1" fillId="0" borderId="6" xfId="0" applyFont="1" applyBorder="1" applyAlignment="1">
      <alignment horizontal="left" vertical="center"/>
    </xf>
    <xf numFmtId="0" fontId="1" fillId="0" borderId="9" xfId="0" applyFont="1" applyBorder="1" applyAlignment="1">
      <alignment horizontal="left" vertical="center"/>
    </xf>
    <xf numFmtId="165" fontId="0" fillId="0" borderId="0" xfId="0" applyNumberFormat="1"/>
    <xf numFmtId="49" fontId="8"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1" fillId="4" borderId="13" xfId="1" applyFont="1" applyBorder="1" applyAlignment="1" applyProtection="1">
      <alignment horizontal="center"/>
      <protection locked="0"/>
    </xf>
    <xf numFmtId="0" fontId="0" fillId="4" borderId="14" xfId="1" applyFont="1" applyBorder="1" applyAlignment="1" applyProtection="1">
      <alignment horizontal="center"/>
      <protection locked="0"/>
    </xf>
    <xf numFmtId="0" fontId="0" fillId="4" borderId="15" xfId="1" applyFont="1" applyBorder="1" applyAlignment="1" applyProtection="1">
      <alignment horizontal="center"/>
      <protection locked="0"/>
    </xf>
    <xf numFmtId="0" fontId="3" fillId="0" borderId="3" xfId="0" applyFont="1" applyBorder="1" applyAlignment="1">
      <alignment horizontal="left" vertical="top" wrapText="1"/>
    </xf>
    <xf numFmtId="0" fontId="0" fillId="0" borderId="3" xfId="0" applyBorder="1" applyAlignment="1">
      <alignment horizontal="left" vertical="center"/>
    </xf>
    <xf numFmtId="0" fontId="0" fillId="0" borderId="1" xfId="0" applyBorder="1" applyAlignment="1">
      <alignment horizontal="left"/>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xf>
    <xf numFmtId="0" fontId="0" fillId="0" borderId="1" xfId="0" applyBorder="1" applyAlignment="1">
      <alignment horizontal="left" vertical="center"/>
    </xf>
    <xf numFmtId="2" fontId="0" fillId="0" borderId="1" xfId="0" applyNumberFormat="1" applyBorder="1" applyAlignment="1">
      <alignment horizontal="left" vertical="center" wrapText="1"/>
    </xf>
    <xf numFmtId="0" fontId="0" fillId="0" borderId="5" xfId="0" applyBorder="1" applyAlignment="1">
      <alignment horizontal="left"/>
    </xf>
    <xf numFmtId="0" fontId="0" fillId="0" borderId="0" xfId="0" applyBorder="1" applyAlignment="1">
      <alignment horizontal="left"/>
    </xf>
    <xf numFmtId="0" fontId="2" fillId="2" borderId="10" xfId="0" applyFont="1" applyFill="1" applyBorder="1" applyAlignment="1">
      <alignment horizontal="center" vertical="center" wrapText="1"/>
    </xf>
    <xf numFmtId="0" fontId="3" fillId="0" borderId="5" xfId="0" applyFont="1" applyBorder="1" applyAlignment="1">
      <alignment horizontal="left"/>
    </xf>
    <xf numFmtId="0" fontId="3" fillId="0" borderId="0" xfId="0" applyFont="1" applyBorder="1" applyAlignment="1">
      <alignment horizontal="left"/>
    </xf>
    <xf numFmtId="0" fontId="3" fillId="0" borderId="3" xfId="0" applyFont="1" applyBorder="1" applyAlignment="1">
      <alignment horizontal="left" wrapText="1"/>
    </xf>
    <xf numFmtId="0" fontId="3" fillId="0" borderId="1" xfId="0" applyFont="1" applyBorder="1" applyAlignment="1">
      <alignment horizontal="left" wrapText="1"/>
    </xf>
    <xf numFmtId="0" fontId="0" fillId="4" borderId="13" xfId="1" applyFont="1" applyBorder="1" applyAlignment="1" applyProtection="1">
      <alignment horizontal="center"/>
      <protection locked="0"/>
    </xf>
    <xf numFmtId="0" fontId="3" fillId="0" borderId="3" xfId="0" applyFont="1" applyBorder="1" applyAlignment="1">
      <alignment horizontal="left" vertical="center" wrapText="1"/>
    </xf>
    <xf numFmtId="164" fontId="0" fillId="0" borderId="0" xfId="0" applyNumberFormat="1" applyAlignment="1">
      <alignment horizontal="left" indent="2"/>
    </xf>
  </cellXfs>
  <cellStyles count="3">
    <cellStyle name="Normal" xfId="0" builtinId="0"/>
    <cellStyle name="Note" xfId="1" builtinId="1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Time - Current Curve</a:t>
            </a:r>
          </a:p>
        </c:rich>
      </c:tx>
      <c:layout>
        <c:manualLayout>
          <c:xMode val="edge"/>
          <c:yMode val="edge"/>
          <c:x val="0.41512125534950073"/>
          <c:y val="3.0927835051546393E-2"/>
        </c:manualLayout>
      </c:layout>
      <c:overlay val="0"/>
      <c:spPr>
        <a:noFill/>
        <a:ln w="25400">
          <a:noFill/>
        </a:ln>
      </c:spPr>
    </c:title>
    <c:autoTitleDeleted val="0"/>
    <c:plotArea>
      <c:layout>
        <c:manualLayout>
          <c:layoutTarget val="inner"/>
          <c:xMode val="edge"/>
          <c:yMode val="edge"/>
          <c:x val="0.10271041369472182"/>
          <c:y val="0.10515463917525773"/>
          <c:w val="0.86590584878744647"/>
          <c:h val="0.8"/>
        </c:manualLayout>
      </c:layout>
      <c:scatterChart>
        <c:scatterStyle val="smoothMarker"/>
        <c:varyColors val="0"/>
        <c:ser>
          <c:idx val="0"/>
          <c:order val="0"/>
          <c:spPr>
            <a:ln w="25400">
              <a:solidFill>
                <a:srgbClr val="3366FF"/>
              </a:solidFill>
              <a:prstDash val="solid"/>
            </a:ln>
          </c:spPr>
          <c:marker>
            <c:symbol val="diamond"/>
            <c:size val="7"/>
            <c:spPr>
              <a:solidFill>
                <a:srgbClr val="000080"/>
              </a:solidFill>
              <a:ln>
                <a:solidFill>
                  <a:srgbClr val="000080"/>
                </a:solidFill>
                <a:prstDash val="solid"/>
              </a:ln>
            </c:spPr>
          </c:marker>
          <c:dLbls>
            <c:dLbl>
              <c:idx val="1"/>
              <c:layout>
                <c:manualLayout>
                  <c:x val="5.7017542546909279E-3"/>
                  <c:y val="-4.1427660237514236E-2"/>
                </c:manualLayout>
              </c:layout>
              <c:dLblPos val="r"/>
              <c:showLegendKey val="0"/>
              <c:showVal val="1"/>
              <c:showCatName val="1"/>
              <c:showSerName val="0"/>
              <c:showPercent val="0"/>
              <c:showBubbleSize val="0"/>
              <c:separator>, </c:separator>
            </c:dLbl>
            <c:dLbl>
              <c:idx val="2"/>
              <c:layout>
                <c:manualLayout>
                  <c:x val="3.8011695031272851E-3"/>
                  <c:y val="-3.3142128190011388E-2"/>
                </c:manualLayout>
              </c:layout>
              <c:dLblPos val="r"/>
              <c:showLegendKey val="0"/>
              <c:showVal val="1"/>
              <c:showCatName val="1"/>
              <c:showSerName val="0"/>
              <c:showPercent val="0"/>
              <c:showBubbleSize val="0"/>
              <c:separator>, </c:separator>
            </c:dLbl>
            <c:dLbl>
              <c:idx val="3"/>
              <c:layout>
                <c:manualLayout>
                  <c:x val="-0.11023391559069123"/>
                  <c:y val="3.0380284174177107E-2"/>
                </c:manualLayout>
              </c:layout>
              <c:dLblPos val="r"/>
              <c:showLegendKey val="0"/>
              <c:showVal val="1"/>
              <c:showCatName val="1"/>
              <c:showSerName val="0"/>
              <c:showPercent val="0"/>
              <c:showBubbleSize val="0"/>
              <c:separator>, </c:separator>
            </c:dLbl>
            <c:dLbl>
              <c:idx val="4"/>
              <c:layout>
                <c:manualLayout>
                  <c:x val="3.8011695031272851E-3"/>
                  <c:y val="-3.0380284174177107E-2"/>
                </c:manualLayout>
              </c:layout>
              <c:dLblPos val="r"/>
              <c:showLegendKey val="0"/>
              <c:showVal val="1"/>
              <c:showCatName val="1"/>
              <c:showSerName val="0"/>
              <c:showPercent val="0"/>
              <c:showBubbleSize val="0"/>
              <c:separator>, </c:separator>
            </c:dLbl>
            <c:dLbl>
              <c:idx val="5"/>
              <c:layout>
                <c:manualLayout>
                  <c:x val="-0.10073114148521572"/>
                  <c:y val="4.6951348269182798E-2"/>
                </c:manualLayout>
              </c:layout>
              <c:dLblPos val="r"/>
              <c:showLegendKey val="0"/>
              <c:showVal val="1"/>
              <c:showCatName val="1"/>
              <c:showSerName val="0"/>
              <c:showPercent val="0"/>
              <c:showBubbleSize val="0"/>
              <c:separator>, </c:separator>
            </c:dLbl>
            <c:dLbl>
              <c:idx val="6"/>
              <c:layout>
                <c:manualLayout>
                  <c:x val="-8.5526313820363908E-2"/>
                  <c:y val="4.9713192285017083E-2"/>
                </c:manualLayout>
              </c:layout>
              <c:dLblPos val="r"/>
              <c:showLegendKey val="0"/>
              <c:showVal val="1"/>
              <c:showCatName val="1"/>
              <c:showSerName val="0"/>
              <c:showPercent val="0"/>
              <c:showBubbleSize val="0"/>
              <c:separator>, </c:separator>
            </c:dLbl>
            <c:spPr>
              <a:noFill/>
              <a:ln w="25400">
                <a:noFill/>
              </a:ln>
            </c:spPr>
            <c:txPr>
              <a:bodyPr rot="-900000" vert="horz"/>
              <a:lstStyle/>
              <a:p>
                <a:pPr algn="ctr">
                  <a:defRPr sz="800" b="1" i="0" u="none" strike="noStrike" baseline="0">
                    <a:solidFill>
                      <a:srgbClr val="0000FF"/>
                    </a:solidFill>
                    <a:latin typeface="Arial"/>
                    <a:ea typeface="Arial"/>
                    <a:cs typeface="Arial"/>
                  </a:defRPr>
                </a:pPr>
                <a:endParaRPr lang="en-US"/>
              </a:p>
            </c:txPr>
            <c:dLblPos val="r"/>
            <c:showLegendKey val="0"/>
            <c:showVal val="1"/>
            <c:showCatName val="1"/>
            <c:showSerName val="0"/>
            <c:showPercent val="0"/>
            <c:showBubbleSize val="0"/>
            <c:separator>, </c:separator>
            <c:showLeaderLines val="0"/>
          </c:dLbls>
          <c:xVal>
            <c:numRef>
              <c:f>'REACTOR OL SETTING STG1'!$AT$2:$AT$8</c:f>
              <c:numCache>
                <c:formatCode>0.0</c:formatCode>
                <c:ptCount val="7"/>
                <c:pt idx="0">
                  <c:v>39.429342667378393</c:v>
                </c:pt>
                <c:pt idx="1">
                  <c:v>39.429342667378393</c:v>
                </c:pt>
                <c:pt idx="2">
                  <c:v>70.972816801281112</c:v>
                </c:pt>
                <c:pt idx="3">
                  <c:v>70.976759735547844</c:v>
                </c:pt>
                <c:pt idx="4">
                  <c:v>78.858685334756785</c:v>
                </c:pt>
                <c:pt idx="5">
                  <c:v>78.937544020091536</c:v>
                </c:pt>
                <c:pt idx="6">
                  <c:v>236.57605600427036</c:v>
                </c:pt>
              </c:numCache>
            </c:numRef>
          </c:xVal>
          <c:yVal>
            <c:numRef>
              <c:f>'REACTOR OL SETTING STG1'!$AU$2:$AU$8</c:f>
              <c:numCache>
                <c:formatCode>0.0</c:formatCode>
                <c:ptCount val="7"/>
                <c:pt idx="0">
                  <c:v>1000</c:v>
                </c:pt>
                <c:pt idx="1">
                  <c:v>30</c:v>
                </c:pt>
                <c:pt idx="2">
                  <c:v>30.003</c:v>
                </c:pt>
                <c:pt idx="3">
                  <c:v>5</c:v>
                </c:pt>
                <c:pt idx="4">
                  <c:v>4.9991000000000003</c:v>
                </c:pt>
                <c:pt idx="5">
                  <c:v>0.5</c:v>
                </c:pt>
                <c:pt idx="6">
                  <c:v>0.49998999999999999</c:v>
                </c:pt>
              </c:numCache>
            </c:numRef>
          </c:yVal>
          <c:smooth val="0"/>
        </c:ser>
        <c:dLbls>
          <c:showLegendKey val="0"/>
          <c:showVal val="0"/>
          <c:showCatName val="0"/>
          <c:showSerName val="0"/>
          <c:showPercent val="0"/>
          <c:showBubbleSize val="0"/>
        </c:dLbls>
        <c:axId val="160830592"/>
        <c:axId val="160832512"/>
      </c:scatterChart>
      <c:valAx>
        <c:axId val="160830592"/>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Primary Amps</a:t>
                </a:r>
              </a:p>
            </c:rich>
          </c:tx>
          <c:layout>
            <c:manualLayout>
              <c:xMode val="edge"/>
              <c:yMode val="edge"/>
              <c:x val="0.47646219686162627"/>
              <c:y val="0.9257731958762887"/>
            </c:manualLayout>
          </c:layout>
          <c:overlay val="0"/>
          <c:spPr>
            <a:noFill/>
            <a:ln w="25400">
              <a:noFill/>
            </a:ln>
          </c:spPr>
        </c:title>
        <c:numFmt formatCode="0.0" sourceLinked="1"/>
        <c:majorTickMark val="out"/>
        <c:minorTickMark val="out"/>
        <c:tickLblPos val="nextTo"/>
        <c:spPr>
          <a:ln w="3175">
            <a:solidFill>
              <a:srgbClr val="000000"/>
            </a:solidFill>
            <a:prstDash val="solid"/>
          </a:ln>
        </c:spPr>
        <c:txPr>
          <a:bodyPr rot="0" vert="horz"/>
          <a:lstStyle/>
          <a:p>
            <a:pPr>
              <a:defRPr sz="800" b="1" i="0" u="none" strike="noStrike" baseline="0">
                <a:solidFill>
                  <a:srgbClr val="993300"/>
                </a:solidFill>
                <a:latin typeface="Arial"/>
                <a:ea typeface="Arial"/>
                <a:cs typeface="Arial"/>
              </a:defRPr>
            </a:pPr>
            <a:endParaRPr lang="en-US"/>
          </a:p>
        </c:txPr>
        <c:crossAx val="160832512"/>
        <c:crosses val="autoZero"/>
        <c:crossBetween val="midCat"/>
      </c:valAx>
      <c:valAx>
        <c:axId val="160832512"/>
        <c:scaling>
          <c:logBase val="10"/>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Time (Seconds)</a:t>
                </a:r>
              </a:p>
            </c:rich>
          </c:tx>
          <c:layout>
            <c:manualLayout>
              <c:xMode val="edge"/>
              <c:yMode val="edge"/>
              <c:x val="2.4251069900142655E-2"/>
              <c:y val="0.41237113402061853"/>
            </c:manualLayout>
          </c:layout>
          <c:overlay val="0"/>
          <c:spPr>
            <a:noFill/>
            <a:ln w="25400">
              <a:noFill/>
            </a:ln>
          </c:spPr>
        </c:title>
        <c:numFmt formatCode="0.0" sourceLinked="1"/>
        <c:majorTickMark val="out"/>
        <c:minorTickMark val="out"/>
        <c:tickLblPos val="nextTo"/>
        <c:spPr>
          <a:ln w="12700">
            <a:solidFill>
              <a:srgbClr val="000000"/>
            </a:solidFill>
            <a:prstDash val="solid"/>
          </a:ln>
        </c:spPr>
        <c:txPr>
          <a:bodyPr rot="0" vert="horz"/>
          <a:lstStyle/>
          <a:p>
            <a:pPr>
              <a:defRPr sz="800" b="1" i="0" u="none" strike="noStrike" baseline="0">
                <a:solidFill>
                  <a:srgbClr val="993300"/>
                </a:solidFill>
                <a:latin typeface="Arial"/>
                <a:ea typeface="Arial"/>
                <a:cs typeface="Arial"/>
              </a:defRPr>
            </a:pPr>
            <a:endParaRPr lang="en-US"/>
          </a:p>
        </c:txPr>
        <c:crossAx val="160830592"/>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Time - Current Curve</a:t>
            </a:r>
          </a:p>
        </c:rich>
      </c:tx>
      <c:layout>
        <c:manualLayout>
          <c:xMode val="edge"/>
          <c:yMode val="edge"/>
          <c:x val="0.41512125534950073"/>
          <c:y val="3.0927835051546393E-2"/>
        </c:manualLayout>
      </c:layout>
      <c:overlay val="0"/>
      <c:spPr>
        <a:noFill/>
        <a:ln w="25400">
          <a:noFill/>
        </a:ln>
      </c:spPr>
    </c:title>
    <c:autoTitleDeleted val="0"/>
    <c:plotArea>
      <c:layout>
        <c:manualLayout>
          <c:layoutTarget val="inner"/>
          <c:xMode val="edge"/>
          <c:yMode val="edge"/>
          <c:x val="0.10271041369472182"/>
          <c:y val="0.10515463917525773"/>
          <c:w val="0.86590584878744647"/>
          <c:h val="0.8"/>
        </c:manualLayout>
      </c:layout>
      <c:scatterChart>
        <c:scatterStyle val="smoothMarker"/>
        <c:varyColors val="0"/>
        <c:ser>
          <c:idx val="0"/>
          <c:order val="0"/>
          <c:spPr>
            <a:ln w="25400">
              <a:solidFill>
                <a:srgbClr val="3366FF"/>
              </a:solidFill>
              <a:prstDash val="solid"/>
            </a:ln>
          </c:spPr>
          <c:marker>
            <c:symbol val="diamond"/>
            <c:size val="7"/>
            <c:spPr>
              <a:solidFill>
                <a:srgbClr val="000080"/>
              </a:solidFill>
              <a:ln>
                <a:solidFill>
                  <a:srgbClr val="000080"/>
                </a:solidFill>
                <a:prstDash val="solid"/>
              </a:ln>
            </c:spPr>
          </c:marker>
          <c:dLbls>
            <c:spPr>
              <a:noFill/>
              <a:ln w="25400">
                <a:noFill/>
              </a:ln>
            </c:spPr>
            <c:txPr>
              <a:bodyPr rot="-900000" vert="horz"/>
              <a:lstStyle/>
              <a:p>
                <a:pPr algn="ctr">
                  <a:defRPr sz="800" b="1" i="0" u="none" strike="noStrike" baseline="0">
                    <a:solidFill>
                      <a:srgbClr val="0000FF"/>
                    </a:solidFill>
                    <a:latin typeface="Arial"/>
                    <a:ea typeface="Arial"/>
                    <a:cs typeface="Arial"/>
                  </a:defRPr>
                </a:pPr>
                <a:endParaRPr lang="en-US"/>
              </a:p>
            </c:txPr>
            <c:dLblPos val="r"/>
            <c:showLegendKey val="0"/>
            <c:showVal val="1"/>
            <c:showCatName val="1"/>
            <c:showSerName val="0"/>
            <c:showPercent val="0"/>
            <c:showBubbleSize val="0"/>
            <c:separator>, </c:separator>
            <c:showLeaderLines val="0"/>
          </c:dLbls>
          <c:xVal>
            <c:numRef>
              <c:f>'RESISTOR OL SETTING'!$AF$16:$AF$22</c:f>
              <c:numCache>
                <c:formatCode>0</c:formatCode>
                <c:ptCount val="7"/>
                <c:pt idx="0">
                  <c:v>12.124355652982141</c:v>
                </c:pt>
                <c:pt idx="1">
                  <c:v>12.124355652982141</c:v>
                </c:pt>
                <c:pt idx="2">
                  <c:v>21.823840175367852</c:v>
                </c:pt>
                <c:pt idx="3">
                  <c:v>21.825052610933152</c:v>
                </c:pt>
                <c:pt idx="4">
                  <c:v>24.248711305964282</c:v>
                </c:pt>
                <c:pt idx="5">
                  <c:v>24.272960017270243</c:v>
                </c:pt>
                <c:pt idx="6">
                  <c:v>72.746133917892848</c:v>
                </c:pt>
              </c:numCache>
            </c:numRef>
          </c:xVal>
          <c:yVal>
            <c:numRef>
              <c:f>'RESISTOR OL SETTING'!$AG$16:$AG$22</c:f>
              <c:numCache>
                <c:formatCode>0</c:formatCode>
                <c:ptCount val="7"/>
                <c:pt idx="0">
                  <c:v>1000</c:v>
                </c:pt>
                <c:pt idx="1">
                  <c:v>30</c:v>
                </c:pt>
                <c:pt idx="2">
                  <c:v>30.003</c:v>
                </c:pt>
                <c:pt idx="3">
                  <c:v>5</c:v>
                </c:pt>
                <c:pt idx="4">
                  <c:v>4.9991000000000003</c:v>
                </c:pt>
                <c:pt idx="5">
                  <c:v>0.5</c:v>
                </c:pt>
                <c:pt idx="6">
                  <c:v>0.49998999999999999</c:v>
                </c:pt>
              </c:numCache>
            </c:numRef>
          </c:yVal>
          <c:smooth val="0"/>
        </c:ser>
        <c:dLbls>
          <c:showLegendKey val="0"/>
          <c:showVal val="0"/>
          <c:showCatName val="0"/>
          <c:showSerName val="0"/>
          <c:showPercent val="0"/>
          <c:showBubbleSize val="0"/>
        </c:dLbls>
        <c:axId val="140059776"/>
        <c:axId val="140061696"/>
      </c:scatterChart>
      <c:valAx>
        <c:axId val="140059776"/>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Primary Amps</a:t>
                </a:r>
              </a:p>
            </c:rich>
          </c:tx>
          <c:layout>
            <c:manualLayout>
              <c:xMode val="edge"/>
              <c:yMode val="edge"/>
              <c:x val="0.47646219686162627"/>
              <c:y val="0.9257731958762887"/>
            </c:manualLayout>
          </c:layout>
          <c:overlay val="0"/>
          <c:spPr>
            <a:noFill/>
            <a:ln w="25400">
              <a:noFill/>
            </a:ln>
          </c:spPr>
        </c:title>
        <c:numFmt formatCode="0" sourceLinked="1"/>
        <c:majorTickMark val="out"/>
        <c:minorTickMark val="out"/>
        <c:tickLblPos val="nextTo"/>
        <c:spPr>
          <a:ln w="3175">
            <a:solidFill>
              <a:srgbClr val="000000"/>
            </a:solidFill>
            <a:prstDash val="solid"/>
          </a:ln>
        </c:spPr>
        <c:txPr>
          <a:bodyPr rot="0" vert="horz"/>
          <a:lstStyle/>
          <a:p>
            <a:pPr>
              <a:defRPr sz="800" b="1" i="0" u="none" strike="noStrike" baseline="0">
                <a:solidFill>
                  <a:srgbClr val="993300"/>
                </a:solidFill>
                <a:latin typeface="Arial"/>
                <a:ea typeface="Arial"/>
                <a:cs typeface="Arial"/>
              </a:defRPr>
            </a:pPr>
            <a:endParaRPr lang="en-US"/>
          </a:p>
        </c:txPr>
        <c:crossAx val="140061696"/>
        <c:crosses val="autoZero"/>
        <c:crossBetween val="midCat"/>
      </c:valAx>
      <c:valAx>
        <c:axId val="140061696"/>
        <c:scaling>
          <c:logBase val="10"/>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Time (Seconds)</a:t>
                </a:r>
              </a:p>
            </c:rich>
          </c:tx>
          <c:layout>
            <c:manualLayout>
              <c:xMode val="edge"/>
              <c:yMode val="edge"/>
              <c:x val="2.4251069900142655E-2"/>
              <c:y val="0.41237113402061853"/>
            </c:manualLayout>
          </c:layout>
          <c:overlay val="0"/>
          <c:spPr>
            <a:noFill/>
            <a:ln w="25400">
              <a:noFill/>
            </a:ln>
          </c:spPr>
        </c:title>
        <c:numFmt formatCode="0" sourceLinked="1"/>
        <c:majorTickMark val="out"/>
        <c:minorTickMark val="out"/>
        <c:tickLblPos val="nextTo"/>
        <c:spPr>
          <a:ln w="12700">
            <a:solidFill>
              <a:srgbClr val="000000"/>
            </a:solidFill>
            <a:prstDash val="solid"/>
          </a:ln>
        </c:spPr>
        <c:txPr>
          <a:bodyPr rot="0" vert="horz"/>
          <a:lstStyle/>
          <a:p>
            <a:pPr>
              <a:defRPr sz="800" b="1" i="0" u="none" strike="noStrike" baseline="0">
                <a:solidFill>
                  <a:srgbClr val="993300"/>
                </a:solidFill>
                <a:latin typeface="Arial"/>
                <a:ea typeface="Arial"/>
                <a:cs typeface="Arial"/>
              </a:defRPr>
            </a:pPr>
            <a:endParaRPr lang="en-US"/>
          </a:p>
        </c:txPr>
        <c:crossAx val="140059776"/>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581025</xdr:colOff>
      <xdr:row>46</xdr:row>
      <xdr:rowOff>114300</xdr:rowOff>
    </xdr:from>
    <xdr:to>
      <xdr:col>8</xdr:col>
      <xdr:colOff>3810000</xdr:colOff>
      <xdr:row>75</xdr:row>
      <xdr:rowOff>38100</xdr:rowOff>
    </xdr:to>
    <xdr:graphicFrame macro="">
      <xdr:nvGraphicFramePr>
        <xdr:cNvPr id="103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685799</xdr:colOff>
      <xdr:row>0</xdr:row>
      <xdr:rowOff>95250</xdr:rowOff>
    </xdr:from>
    <xdr:to>
      <xdr:col>10</xdr:col>
      <xdr:colOff>1961398</xdr:colOff>
      <xdr:row>0</xdr:row>
      <xdr:rowOff>643056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8624" y="95250"/>
          <a:ext cx="1275599" cy="547806"/>
        </a:xfrm>
        <a:prstGeom prst="rect">
          <a:avLst/>
        </a:prstGeom>
      </xdr:spPr>
    </xdr:pic>
    <xdr:clientData/>
  </xdr:twoCellAnchor>
  <xdr:twoCellAnchor editAs="oneCell">
    <xdr:from>
      <xdr:col>10</xdr:col>
      <xdr:colOff>700296</xdr:colOff>
      <xdr:row>28</xdr:row>
      <xdr:rowOff>104775</xdr:rowOff>
    </xdr:from>
    <xdr:to>
      <xdr:col>10</xdr:col>
      <xdr:colOff>1942349</xdr:colOff>
      <xdr:row>30</xdr:row>
      <xdr:rowOff>314325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3121" y="14820900"/>
          <a:ext cx="1242053"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46</xdr:row>
      <xdr:rowOff>114300</xdr:rowOff>
    </xdr:from>
    <xdr:to>
      <xdr:col>8</xdr:col>
      <xdr:colOff>3810000</xdr:colOff>
      <xdr:row>75</xdr:row>
      <xdr:rowOff>38100</xdr:rowOff>
    </xdr:to>
    <xdr:graphicFrame macro="">
      <xdr:nvGraphicFramePr>
        <xdr:cNvPr id="20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930520</xdr:colOff>
      <xdr:row>0</xdr:row>
      <xdr:rowOff>31556</xdr:rowOff>
    </xdr:from>
    <xdr:to>
      <xdr:col>10</xdr:col>
      <xdr:colOff>1964810</xdr:colOff>
      <xdr:row>1</xdr:row>
      <xdr:rowOff>143270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94078" y="31556"/>
          <a:ext cx="1034290" cy="448752"/>
        </a:xfrm>
        <a:prstGeom prst="rect">
          <a:avLst/>
        </a:prstGeom>
      </xdr:spPr>
    </xdr:pic>
    <xdr:clientData/>
  </xdr:twoCellAnchor>
  <xdr:twoCellAnchor editAs="oneCell">
    <xdr:from>
      <xdr:col>10</xdr:col>
      <xdr:colOff>689742</xdr:colOff>
      <xdr:row>28</xdr:row>
      <xdr:rowOff>72259</xdr:rowOff>
    </xdr:from>
    <xdr:to>
      <xdr:col>10</xdr:col>
      <xdr:colOff>1965341</xdr:colOff>
      <xdr:row>30</xdr:row>
      <xdr:rowOff>291617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6983" y="13807966"/>
          <a:ext cx="1275599" cy="547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6"/>
  <sheetViews>
    <sheetView tabSelected="1" zoomScale="130" zoomScaleNormal="130" zoomScaleSheetLayoutView="100" workbookViewId="0"/>
  </sheetViews>
  <sheetFormatPr defaultRowHeight="12.75" x14ac:dyDescent="0.2"/>
  <cols>
    <col min="1" max="1" width="14.140625" customWidth="1"/>
    <col min="2" max="2" width="1.140625" customWidth="1"/>
    <col min="3" max="3" width="20.140625" customWidth="1"/>
    <col min="4" max="4" width="1.7109375" customWidth="1"/>
    <col min="5" max="5" width="18.42578125" customWidth="1"/>
    <col min="6" max="6" width="6.85546875" customWidth="1"/>
    <col min="7" max="7" width="18.85546875" customWidth="1"/>
    <col min="8" max="8" width="1.7109375" customWidth="1"/>
    <col min="9" max="9" width="25.85546875" customWidth="1"/>
    <col min="10" max="10" width="1.5703125" customWidth="1"/>
    <col min="11" max="11" width="30.5703125" customWidth="1"/>
    <col min="14" max="14" width="1.5703125" customWidth="1"/>
    <col min="16" max="16" width="1.5703125" customWidth="1"/>
    <col min="18" max="18" width="1.42578125" customWidth="1"/>
    <col min="20" max="20" width="13.28515625" customWidth="1"/>
    <col min="21" max="21" width="1.85546875" customWidth="1"/>
    <col min="22" max="22" width="13.28515625" customWidth="1"/>
    <col min="23" max="23" width="1.7109375" customWidth="1"/>
    <col min="38" max="38" width="16.7109375" bestFit="1" customWidth="1"/>
    <col min="46" max="46" width="10" bestFit="1" customWidth="1"/>
    <col min="47" max="47" width="11" bestFit="1" customWidth="1"/>
  </cols>
  <sheetData>
    <row r="1" spans="1:47" ht="51" customHeight="1" x14ac:dyDescent="0.2">
      <c r="A1" s="73" t="s">
        <v>143</v>
      </c>
      <c r="B1" s="72"/>
      <c r="C1" s="72"/>
      <c r="D1" s="72"/>
      <c r="E1" s="72"/>
      <c r="F1" s="72"/>
      <c r="G1" s="72"/>
      <c r="H1" s="72"/>
      <c r="I1" s="72"/>
      <c r="J1" s="72"/>
      <c r="K1" s="72"/>
      <c r="M1" s="98" t="s">
        <v>142</v>
      </c>
      <c r="N1" s="98"/>
      <c r="O1" s="98"/>
      <c r="P1" s="98"/>
      <c r="Q1" s="98"/>
      <c r="R1" s="98"/>
      <c r="S1" s="98"/>
      <c r="T1" s="98"/>
      <c r="U1" s="98"/>
      <c r="V1" s="98"/>
      <c r="W1" s="98"/>
      <c r="X1" s="98"/>
      <c r="Y1" s="98"/>
      <c r="Z1" s="66"/>
      <c r="AA1" s="66"/>
      <c r="AT1" t="s">
        <v>78</v>
      </c>
      <c r="AU1" t="s">
        <v>79</v>
      </c>
    </row>
    <row r="2" spans="1:47" x14ac:dyDescent="0.2">
      <c r="A2" s="26" t="s">
        <v>80</v>
      </c>
      <c r="B2" s="10"/>
      <c r="C2" s="10"/>
      <c r="D2" s="10"/>
      <c r="E2" s="10"/>
      <c r="F2" s="10"/>
      <c r="G2" s="10"/>
      <c r="H2" s="10"/>
      <c r="I2" s="10"/>
      <c r="J2" s="10"/>
      <c r="K2" s="10"/>
      <c r="M2" s="71" t="s">
        <v>140</v>
      </c>
      <c r="N2" s="69"/>
      <c r="O2" s="71" t="s">
        <v>141</v>
      </c>
      <c r="P2" s="63"/>
      <c r="Q2" s="71" t="s">
        <v>140</v>
      </c>
      <c r="R2" s="63"/>
      <c r="S2" s="71" t="s">
        <v>141</v>
      </c>
      <c r="T2" s="71" t="s">
        <v>140</v>
      </c>
      <c r="U2" s="69"/>
      <c r="V2" s="71" t="s">
        <v>141</v>
      </c>
      <c r="W2" s="63"/>
      <c r="X2" s="71" t="s">
        <v>140</v>
      </c>
      <c r="Y2" s="71" t="s">
        <v>141</v>
      </c>
      <c r="Z2" s="66"/>
      <c r="AA2" s="66"/>
      <c r="AT2" s="121">
        <f>AT3</f>
        <v>39.429342667378393</v>
      </c>
      <c r="AU2" s="121">
        <v>1000</v>
      </c>
    </row>
    <row r="3" spans="1:47" x14ac:dyDescent="0.2">
      <c r="A3" s="56" t="s">
        <v>100</v>
      </c>
      <c r="B3" s="57"/>
      <c r="C3" s="57"/>
      <c r="D3" s="57"/>
      <c r="E3" s="57"/>
      <c r="F3" s="57"/>
      <c r="G3" s="57"/>
      <c r="H3" s="57"/>
      <c r="I3" s="57"/>
      <c r="J3" s="25"/>
      <c r="K3" s="25"/>
      <c r="Z3" s="66"/>
      <c r="AA3" s="66"/>
      <c r="AT3" s="121">
        <f>G28</f>
        <v>39.429342667378393</v>
      </c>
      <c r="AU3" s="121">
        <f>G26</f>
        <v>30</v>
      </c>
    </row>
    <row r="4" spans="1:47" x14ac:dyDescent="0.2">
      <c r="A4" s="115" t="s">
        <v>0</v>
      </c>
      <c r="B4" s="116"/>
      <c r="C4" s="116"/>
      <c r="D4" s="116"/>
      <c r="E4" s="116"/>
      <c r="F4" s="116"/>
      <c r="G4" s="116"/>
      <c r="H4" s="116"/>
      <c r="I4" s="116"/>
      <c r="J4" s="25"/>
      <c r="K4" s="25"/>
      <c r="M4" s="70" t="s">
        <v>94</v>
      </c>
      <c r="N4" s="70"/>
      <c r="O4" s="78">
        <f>G8</f>
        <v>36.860182625450278</v>
      </c>
      <c r="P4" s="68"/>
      <c r="Q4" s="70" t="s">
        <v>97</v>
      </c>
      <c r="R4" s="63"/>
      <c r="S4" s="89">
        <v>0</v>
      </c>
      <c r="T4" s="70" t="s">
        <v>126</v>
      </c>
      <c r="U4" s="70"/>
      <c r="V4" s="90">
        <v>0</v>
      </c>
      <c r="W4" s="68"/>
      <c r="X4" s="70" t="s">
        <v>130</v>
      </c>
      <c r="Y4" s="89">
        <v>0</v>
      </c>
      <c r="Z4" s="66"/>
      <c r="AA4" s="66"/>
      <c r="AL4" s="79">
        <f t="shared" ref="AL4:AL10" si="0">O4^2</f>
        <v>1358.6730631815465</v>
      </c>
      <c r="AM4">
        <f>S4^2</f>
        <v>0</v>
      </c>
      <c r="AN4">
        <f t="shared" ref="AN4:AN10" si="1">V4^2</f>
        <v>0</v>
      </c>
      <c r="AO4">
        <f t="shared" ref="AO4:AO10" si="2">Y4^2</f>
        <v>0</v>
      </c>
      <c r="AT4" s="121">
        <f>1.8*G28</f>
        <v>70.972816801281112</v>
      </c>
      <c r="AU4" s="121">
        <f>G26*1.0001</f>
        <v>30.003</v>
      </c>
    </row>
    <row r="5" spans="1:47" x14ac:dyDescent="0.2">
      <c r="A5" s="60" t="s">
        <v>151</v>
      </c>
      <c r="C5" s="100" t="s">
        <v>9</v>
      </c>
      <c r="D5" s="101"/>
      <c r="E5" s="101"/>
      <c r="F5" s="102"/>
      <c r="I5" s="85" t="s">
        <v>9</v>
      </c>
      <c r="J5" s="25"/>
      <c r="K5" s="25"/>
      <c r="M5" s="70" t="s">
        <v>101</v>
      </c>
      <c r="N5" s="70"/>
      <c r="O5" s="89">
        <v>0</v>
      </c>
      <c r="P5" s="68"/>
      <c r="Q5" s="70" t="s">
        <v>111</v>
      </c>
      <c r="R5" s="63"/>
      <c r="S5" s="89">
        <v>0</v>
      </c>
      <c r="T5" s="70" t="s">
        <v>120</v>
      </c>
      <c r="U5" s="70"/>
      <c r="V5" s="90">
        <v>0</v>
      </c>
      <c r="W5" s="68"/>
      <c r="X5" s="70" t="s">
        <v>131</v>
      </c>
      <c r="Y5" s="89">
        <v>0</v>
      </c>
      <c r="Z5" s="66"/>
      <c r="AA5" s="66"/>
      <c r="AL5">
        <f t="shared" si="0"/>
        <v>0</v>
      </c>
      <c r="AM5">
        <f t="shared" ref="AM5:AM10" si="3">S5^2</f>
        <v>0</v>
      </c>
      <c r="AN5">
        <f t="shared" si="1"/>
        <v>0</v>
      </c>
      <c r="AO5">
        <f t="shared" si="2"/>
        <v>0</v>
      </c>
      <c r="AT5" s="121">
        <f>1.8001*G28</f>
        <v>70.976759735547844</v>
      </c>
      <c r="AU5" s="121">
        <v>5</v>
      </c>
    </row>
    <row r="6" spans="1:47" x14ac:dyDescent="0.2">
      <c r="A6" s="51"/>
      <c r="B6" s="48"/>
      <c r="C6" s="48"/>
      <c r="D6" s="48"/>
      <c r="E6" s="48"/>
      <c r="F6" s="48"/>
      <c r="G6" s="48"/>
      <c r="H6" s="48"/>
      <c r="I6" s="48"/>
      <c r="J6" s="10"/>
      <c r="K6" s="10"/>
      <c r="M6" s="70" t="s">
        <v>106</v>
      </c>
      <c r="N6" s="70"/>
      <c r="O6" s="89">
        <v>20</v>
      </c>
      <c r="P6" s="68"/>
      <c r="Q6" s="70" t="s">
        <v>112</v>
      </c>
      <c r="R6" s="63"/>
      <c r="S6" s="89">
        <v>0</v>
      </c>
      <c r="T6" s="70" t="s">
        <v>121</v>
      </c>
      <c r="U6" s="70"/>
      <c r="V6" s="90">
        <v>0</v>
      </c>
      <c r="W6" s="68"/>
      <c r="X6" s="70" t="s">
        <v>132</v>
      </c>
      <c r="Y6" s="89">
        <v>0</v>
      </c>
      <c r="Z6" s="66"/>
      <c r="AA6" s="66"/>
      <c r="AL6">
        <f t="shared" si="0"/>
        <v>400</v>
      </c>
      <c r="AM6">
        <f t="shared" si="3"/>
        <v>0</v>
      </c>
      <c r="AN6">
        <f t="shared" si="1"/>
        <v>0</v>
      </c>
      <c r="AO6">
        <f t="shared" si="2"/>
        <v>0</v>
      </c>
      <c r="AT6" s="121">
        <f>(G21/100)*G28</f>
        <v>78.858685334756785</v>
      </c>
      <c r="AU6" s="121">
        <v>4.9991000000000003</v>
      </c>
    </row>
    <row r="7" spans="1:47" ht="26.25" customHeight="1" x14ac:dyDescent="0.2">
      <c r="A7" s="95" t="s">
        <v>159</v>
      </c>
      <c r="B7" s="48"/>
      <c r="C7" s="48"/>
      <c r="D7" s="48"/>
      <c r="E7" s="48"/>
      <c r="F7" s="48"/>
      <c r="G7" s="75">
        <f>S16/(S17*1.73)</f>
        <v>33.509256932227522</v>
      </c>
      <c r="H7" s="48"/>
      <c r="I7" s="118" t="s">
        <v>148</v>
      </c>
      <c r="J7" s="118"/>
      <c r="K7" s="118"/>
      <c r="M7" s="70" t="s">
        <v>102</v>
      </c>
      <c r="N7" s="70"/>
      <c r="O7" s="89">
        <v>0</v>
      </c>
      <c r="P7" s="68"/>
      <c r="Q7" s="70" t="s">
        <v>113</v>
      </c>
      <c r="R7" s="63"/>
      <c r="S7" s="89">
        <v>0</v>
      </c>
      <c r="T7" s="70" t="s">
        <v>122</v>
      </c>
      <c r="U7" s="70"/>
      <c r="V7" s="90">
        <v>0</v>
      </c>
      <c r="W7" s="68"/>
      <c r="X7" s="70" t="s">
        <v>133</v>
      </c>
      <c r="Y7" s="89">
        <v>0</v>
      </c>
      <c r="Z7" s="66"/>
      <c r="AA7" s="66"/>
      <c r="AL7">
        <f t="shared" si="0"/>
        <v>0</v>
      </c>
      <c r="AM7">
        <f t="shared" si="3"/>
        <v>0</v>
      </c>
      <c r="AN7">
        <f t="shared" si="1"/>
        <v>0</v>
      </c>
      <c r="AO7">
        <f t="shared" si="2"/>
        <v>0</v>
      </c>
      <c r="AS7" s="7"/>
      <c r="AT7" s="121">
        <f>(G21*1.001/100)*G28</f>
        <v>78.937544020091536</v>
      </c>
      <c r="AU7" s="121">
        <f>0.5</f>
        <v>0.5</v>
      </c>
    </row>
    <row r="8" spans="1:47" ht="24.75" customHeight="1" x14ac:dyDescent="0.2">
      <c r="A8" s="96" t="s">
        <v>160</v>
      </c>
      <c r="B8" s="50"/>
      <c r="C8" s="50"/>
      <c r="D8" s="50"/>
      <c r="E8" s="50"/>
      <c r="F8" s="50"/>
      <c r="G8" s="75">
        <f>1.1*G7</f>
        <v>36.860182625450278</v>
      </c>
      <c r="H8" s="50"/>
      <c r="I8" s="117" t="s">
        <v>149</v>
      </c>
      <c r="J8" s="117"/>
      <c r="K8" s="117"/>
      <c r="M8" s="70" t="s">
        <v>95</v>
      </c>
      <c r="N8" s="70"/>
      <c r="O8" s="89">
        <v>0</v>
      </c>
      <c r="P8" s="68"/>
      <c r="Q8" s="70" t="s">
        <v>114</v>
      </c>
      <c r="R8" s="63"/>
      <c r="S8" s="89">
        <v>0</v>
      </c>
      <c r="T8" s="70" t="s">
        <v>123</v>
      </c>
      <c r="U8" s="70"/>
      <c r="V8" s="90">
        <v>0</v>
      </c>
      <c r="W8" s="68"/>
      <c r="X8" s="70" t="s">
        <v>134</v>
      </c>
      <c r="Y8" s="89">
        <v>0</v>
      </c>
      <c r="Z8" s="66"/>
      <c r="AA8" s="66"/>
      <c r="AL8">
        <f t="shared" si="0"/>
        <v>0</v>
      </c>
      <c r="AM8">
        <f t="shared" si="3"/>
        <v>0</v>
      </c>
      <c r="AN8">
        <f t="shared" si="1"/>
        <v>0</v>
      </c>
      <c r="AO8">
        <f t="shared" si="2"/>
        <v>0</v>
      </c>
      <c r="AT8" s="121">
        <f>6*G28</f>
        <v>236.57605600427036</v>
      </c>
      <c r="AU8" s="121">
        <v>0.49998999999999999</v>
      </c>
    </row>
    <row r="9" spans="1:47" ht="42" customHeight="1" x14ac:dyDescent="0.2">
      <c r="A9" s="49" t="s">
        <v>81</v>
      </c>
      <c r="B9" s="50"/>
      <c r="C9" s="50"/>
      <c r="D9" s="50"/>
      <c r="E9" s="50"/>
      <c r="F9" s="50"/>
      <c r="G9" s="88">
        <v>0.7</v>
      </c>
      <c r="H9" s="50"/>
      <c r="I9" s="117" t="s">
        <v>158</v>
      </c>
      <c r="J9" s="117"/>
      <c r="K9" s="117"/>
      <c r="M9" s="70" t="s">
        <v>107</v>
      </c>
      <c r="N9" s="70"/>
      <c r="O9" s="89">
        <v>0</v>
      </c>
      <c r="P9" s="68"/>
      <c r="Q9" s="70" t="s">
        <v>115</v>
      </c>
      <c r="R9" s="63"/>
      <c r="S9" s="89">
        <v>0</v>
      </c>
      <c r="T9" s="70" t="s">
        <v>124</v>
      </c>
      <c r="U9" s="70"/>
      <c r="V9" s="90">
        <v>0</v>
      </c>
      <c r="W9" s="68"/>
      <c r="X9" s="70" t="s">
        <v>135</v>
      </c>
      <c r="Y9" s="89">
        <v>0</v>
      </c>
      <c r="Z9" s="66"/>
      <c r="AA9" s="66"/>
      <c r="AL9">
        <f t="shared" si="0"/>
        <v>0</v>
      </c>
      <c r="AM9">
        <f t="shared" si="3"/>
        <v>0</v>
      </c>
      <c r="AN9">
        <f t="shared" si="1"/>
        <v>0</v>
      </c>
      <c r="AO9">
        <f t="shared" si="2"/>
        <v>0</v>
      </c>
    </row>
    <row r="10" spans="1:47" ht="30.75" customHeight="1" x14ac:dyDescent="0.2">
      <c r="A10" s="49" t="s">
        <v>153</v>
      </c>
      <c r="B10" s="50"/>
      <c r="C10" s="50"/>
      <c r="D10" s="50"/>
      <c r="E10" s="50"/>
      <c r="F10" s="50"/>
      <c r="G10" s="76">
        <f>SQRT((G8^2)+(G9*RMSHARM)^2)</f>
        <v>39.429342667378393</v>
      </c>
      <c r="H10" s="50"/>
      <c r="I10" s="117" t="str">
        <f>"THIS IS THE RECOMMENDED OVERLOAD RELAY SETTING PROVIDING "&amp;(1-G9)*100&amp;"% OF MARGIN FOR HARMONIC RATING. "</f>
        <v xml:space="preserve">THIS IS THE RECOMMENDED OVERLOAD RELAY SETTING PROVIDING 30% OF MARGIN FOR HARMONIC RATING. </v>
      </c>
      <c r="J10" s="117"/>
      <c r="K10" s="117"/>
      <c r="M10" s="70" t="s">
        <v>96</v>
      </c>
      <c r="N10" s="70"/>
      <c r="O10" s="89">
        <v>0</v>
      </c>
      <c r="P10" s="68"/>
      <c r="Q10" s="70" t="s">
        <v>116</v>
      </c>
      <c r="R10" s="63"/>
      <c r="S10" s="89">
        <v>0</v>
      </c>
      <c r="T10" s="70" t="s">
        <v>125</v>
      </c>
      <c r="U10" s="70"/>
      <c r="V10" s="90">
        <v>0</v>
      </c>
      <c r="W10" s="68"/>
      <c r="X10" s="70" t="s">
        <v>136</v>
      </c>
      <c r="Y10" s="89">
        <v>0</v>
      </c>
      <c r="Z10" s="66"/>
      <c r="AA10" s="66"/>
      <c r="AL10">
        <f t="shared" si="0"/>
        <v>0</v>
      </c>
      <c r="AM10">
        <f t="shared" si="3"/>
        <v>0</v>
      </c>
      <c r="AN10">
        <f t="shared" si="1"/>
        <v>0</v>
      </c>
      <c r="AO10">
        <f t="shared" si="2"/>
        <v>0</v>
      </c>
    </row>
    <row r="11" spans="1:47" ht="37.5" customHeight="1" x14ac:dyDescent="0.2">
      <c r="A11" s="49" t="s">
        <v>150</v>
      </c>
      <c r="B11" s="50"/>
      <c r="C11" s="50"/>
      <c r="D11" s="50"/>
      <c r="E11" s="50"/>
      <c r="F11" s="50"/>
      <c r="G11" s="76">
        <f>rms</f>
        <v>41.936536137138773</v>
      </c>
      <c r="H11" s="50"/>
      <c r="I11" s="103" t="s">
        <v>154</v>
      </c>
      <c r="J11" s="103"/>
      <c r="K11" s="103"/>
      <c r="M11" s="70" t="s">
        <v>108</v>
      </c>
      <c r="N11" s="70"/>
      <c r="O11" s="89">
        <v>0</v>
      </c>
      <c r="P11" s="68"/>
      <c r="Q11" s="70" t="s">
        <v>119</v>
      </c>
      <c r="R11" s="63"/>
      <c r="S11" s="89">
        <v>0</v>
      </c>
      <c r="T11" s="70" t="s">
        <v>127</v>
      </c>
      <c r="U11" s="70"/>
      <c r="V11" s="90">
        <v>0</v>
      </c>
      <c r="W11" s="68"/>
      <c r="X11" s="70" t="s">
        <v>137</v>
      </c>
      <c r="Y11" s="89">
        <v>0</v>
      </c>
      <c r="Z11" s="66"/>
      <c r="AA11" s="66"/>
    </row>
    <row r="12" spans="1:47" x14ac:dyDescent="0.2">
      <c r="A12" s="27"/>
      <c r="B12" s="25"/>
      <c r="C12" s="25"/>
      <c r="D12" s="25"/>
      <c r="E12" s="25"/>
      <c r="F12" s="25"/>
      <c r="G12" s="25"/>
      <c r="H12" s="25"/>
      <c r="I12" s="25"/>
      <c r="J12" s="25"/>
      <c r="K12" s="25"/>
      <c r="M12" s="70" t="s">
        <v>109</v>
      </c>
      <c r="N12" s="70"/>
      <c r="O12" s="89">
        <v>0</v>
      </c>
      <c r="P12" s="68"/>
      <c r="Q12" s="70" t="s">
        <v>118</v>
      </c>
      <c r="R12" s="63"/>
      <c r="S12" s="89">
        <v>0</v>
      </c>
      <c r="T12" s="70" t="s">
        <v>128</v>
      </c>
      <c r="U12" s="70"/>
      <c r="V12" s="90">
        <v>0</v>
      </c>
      <c r="W12" s="68"/>
      <c r="X12" s="70" t="s">
        <v>138</v>
      </c>
      <c r="Y12" s="89">
        <v>0</v>
      </c>
      <c r="Z12" s="66"/>
      <c r="AA12" s="66"/>
      <c r="AL12">
        <f>O11^2</f>
        <v>0</v>
      </c>
      <c r="AM12">
        <f>S11^2</f>
        <v>0</v>
      </c>
      <c r="AN12">
        <f>V11^2</f>
        <v>0</v>
      </c>
      <c r="AO12">
        <f>Y11^2</f>
        <v>0</v>
      </c>
    </row>
    <row r="13" spans="1:47" ht="25.5" x14ac:dyDescent="0.2">
      <c r="A13" s="28" t="s">
        <v>34</v>
      </c>
      <c r="B13" s="29"/>
      <c r="C13" s="4" t="s">
        <v>1</v>
      </c>
      <c r="D13" s="29"/>
      <c r="E13" s="3" t="s">
        <v>21</v>
      </c>
      <c r="F13" s="29"/>
      <c r="G13" s="4" t="s">
        <v>3</v>
      </c>
      <c r="H13" s="30"/>
      <c r="I13" s="4" t="s">
        <v>35</v>
      </c>
      <c r="J13" s="25"/>
      <c r="K13" s="6" t="s">
        <v>36</v>
      </c>
      <c r="M13" s="70" t="s">
        <v>110</v>
      </c>
      <c r="N13" s="70"/>
      <c r="O13" s="89">
        <v>0</v>
      </c>
      <c r="P13" s="68"/>
      <c r="Q13" s="70" t="s">
        <v>117</v>
      </c>
      <c r="R13" s="63"/>
      <c r="S13" s="89">
        <v>0</v>
      </c>
      <c r="T13" s="70" t="s">
        <v>129</v>
      </c>
      <c r="U13" s="70"/>
      <c r="V13" s="90">
        <v>0</v>
      </c>
      <c r="W13" s="68"/>
      <c r="X13" s="70" t="s">
        <v>139</v>
      </c>
      <c r="Y13" s="89">
        <v>0</v>
      </c>
      <c r="Z13" s="66"/>
      <c r="AA13" s="66"/>
      <c r="AL13">
        <f>O12^2</f>
        <v>0</v>
      </c>
      <c r="AM13">
        <f>S12^2</f>
        <v>0</v>
      </c>
      <c r="AN13">
        <f>V12^2</f>
        <v>0</v>
      </c>
      <c r="AO13">
        <f>Y12^2</f>
        <v>0</v>
      </c>
      <c r="AT13" s="8">
        <f>G10</f>
        <v>39.429342667378393</v>
      </c>
      <c r="AU13">
        <v>1E-4</v>
      </c>
    </row>
    <row r="14" spans="1:47" x14ac:dyDescent="0.2">
      <c r="A14" s="27"/>
      <c r="B14" s="25"/>
      <c r="C14" s="25"/>
      <c r="D14" s="25"/>
      <c r="E14" s="25"/>
      <c r="F14" s="25"/>
      <c r="G14" s="25"/>
      <c r="H14" s="25"/>
      <c r="I14" s="25"/>
      <c r="J14" s="25"/>
      <c r="K14" s="25"/>
      <c r="Z14" s="66"/>
      <c r="AA14" s="66"/>
      <c r="AL14">
        <f>O13^2</f>
        <v>0</v>
      </c>
      <c r="AM14">
        <f>S13^2</f>
        <v>0</v>
      </c>
      <c r="AN14">
        <f>V13^2</f>
        <v>0</v>
      </c>
      <c r="AO14">
        <f>Y13^2</f>
        <v>0</v>
      </c>
      <c r="AT14" s="8">
        <f>AT13*1.00001</f>
        <v>39.429736960805066</v>
      </c>
      <c r="AU14">
        <v>1000</v>
      </c>
    </row>
    <row r="15" spans="1:47" ht="110.25" customHeight="1" x14ac:dyDescent="0.2">
      <c r="A15" s="114" t="s">
        <v>16</v>
      </c>
      <c r="B15" s="29"/>
      <c r="C15" s="43" t="s">
        <v>11</v>
      </c>
      <c r="D15" s="9"/>
      <c r="E15" s="43" t="s">
        <v>29</v>
      </c>
      <c r="F15" s="9"/>
      <c r="G15" s="43" t="s">
        <v>18</v>
      </c>
      <c r="H15" s="10"/>
      <c r="I15" s="11" t="s">
        <v>66</v>
      </c>
      <c r="J15" s="10"/>
      <c r="K15" s="12" t="s">
        <v>67</v>
      </c>
      <c r="M15" s="67" t="s">
        <v>9</v>
      </c>
      <c r="N15" s="67"/>
      <c r="O15" s="66"/>
      <c r="P15" s="66"/>
      <c r="Q15" s="66"/>
      <c r="R15" s="66"/>
      <c r="S15" s="66"/>
      <c r="T15" s="66"/>
      <c r="U15" s="66"/>
      <c r="V15" s="66"/>
      <c r="W15" s="66"/>
      <c r="X15" s="66"/>
      <c r="Y15" s="66"/>
      <c r="Z15" s="66"/>
      <c r="AA15" s="66"/>
      <c r="AL15">
        <f>SQRT(SUM(squaredvalues))</f>
        <v>41.936536137138773</v>
      </c>
      <c r="AS15" t="s">
        <v>9</v>
      </c>
    </row>
    <row r="16" spans="1:47" ht="67.5" customHeight="1" x14ac:dyDescent="0.2">
      <c r="A16" s="114"/>
      <c r="B16" s="29"/>
      <c r="C16" s="43" t="s">
        <v>12</v>
      </c>
      <c r="D16" s="9"/>
      <c r="E16" s="43" t="s">
        <v>22</v>
      </c>
      <c r="F16" s="9"/>
      <c r="G16" s="43">
        <v>2</v>
      </c>
      <c r="H16" s="10"/>
      <c r="I16" s="11" t="s">
        <v>162</v>
      </c>
      <c r="J16" s="10"/>
      <c r="K16" s="12" t="s">
        <v>161</v>
      </c>
      <c r="M16" s="99" t="s">
        <v>144</v>
      </c>
      <c r="N16" s="99"/>
      <c r="O16" s="99"/>
      <c r="P16" s="99"/>
      <c r="Q16" s="99"/>
      <c r="R16" s="77"/>
      <c r="S16" s="91">
        <v>800</v>
      </c>
      <c r="T16" s="74" t="s">
        <v>147</v>
      </c>
      <c r="AL16" s="97">
        <f>SQRT(rms^2-AL4)</f>
        <v>19.999999999999993</v>
      </c>
      <c r="AS16" t="s">
        <v>9</v>
      </c>
    </row>
    <row r="17" spans="1:20" ht="49.5" customHeight="1" x14ac:dyDescent="0.2">
      <c r="A17" s="114"/>
      <c r="B17" s="29"/>
      <c r="C17" s="44" t="s">
        <v>13</v>
      </c>
      <c r="D17" s="22"/>
      <c r="E17" s="44" t="s">
        <v>23</v>
      </c>
      <c r="F17" s="22"/>
      <c r="G17" s="44" t="s">
        <v>19</v>
      </c>
      <c r="H17" s="14"/>
      <c r="I17" s="23" t="s">
        <v>69</v>
      </c>
      <c r="J17" s="14"/>
      <c r="K17" s="16" t="s">
        <v>37</v>
      </c>
      <c r="M17" s="99" t="s">
        <v>145</v>
      </c>
      <c r="N17" s="99"/>
      <c r="O17" s="99"/>
      <c r="P17" s="99"/>
      <c r="Q17" s="99"/>
      <c r="R17" s="77"/>
      <c r="S17" s="91">
        <v>13.8</v>
      </c>
      <c r="T17" s="74" t="s">
        <v>146</v>
      </c>
    </row>
    <row r="18" spans="1:20" ht="129" customHeight="1" x14ac:dyDescent="0.2">
      <c r="A18" s="114"/>
      <c r="B18" s="29"/>
      <c r="C18" s="43" t="s">
        <v>4</v>
      </c>
      <c r="D18" s="9"/>
      <c r="E18" s="43" t="s">
        <v>24</v>
      </c>
      <c r="F18" s="9"/>
      <c r="G18" s="43">
        <f>IF(100*ROUND(G8/G10-0.1,2)&gt;70,70,100*ROUND(G8/G10-0.1,2))</f>
        <v>70</v>
      </c>
      <c r="H18" s="10"/>
      <c r="I18" s="11" t="str">
        <f>"Undercurrent detection (% of current dial setting below). Or "&amp;((ROUND(G18*G28/100,1)))&amp;" amps based on the present dial setting."</f>
        <v>Undercurrent detection (% of current dial setting below). Or 27.6 amps based on the present dial setting.</v>
      </c>
      <c r="J18" s="10"/>
      <c r="K18" s="12" t="str">
        <f>"A setting no greater than "&amp;100*ROUND(G8/G10,2)&amp;" should be used. A greater setting could cause nuisance trips. This setting will allow for the detection of blown fuses, etc."</f>
        <v>A setting no greater than 93 should be used. A greater setting could cause nuisance trips. This setting will allow for the detection of blown fuses, etc.</v>
      </c>
      <c r="M18" s="61" t="s">
        <v>9</v>
      </c>
      <c r="N18" s="61"/>
    </row>
    <row r="19" spans="1:20" ht="24.75" customHeight="1" x14ac:dyDescent="0.2">
      <c r="A19" s="114"/>
      <c r="B19" s="29"/>
      <c r="C19" s="45" t="s">
        <v>99</v>
      </c>
      <c r="D19" s="14"/>
      <c r="E19" s="45" t="s">
        <v>25</v>
      </c>
      <c r="F19" s="14"/>
      <c r="G19" s="45" t="s">
        <v>19</v>
      </c>
      <c r="H19" s="14"/>
      <c r="I19" s="23" t="s">
        <v>30</v>
      </c>
      <c r="J19" s="14"/>
      <c r="K19" s="16" t="s">
        <v>70</v>
      </c>
      <c r="M19" s="60" t="s">
        <v>9</v>
      </c>
      <c r="N19" s="60"/>
    </row>
    <row r="20" spans="1:20" ht="74.25" customHeight="1" x14ac:dyDescent="0.2">
      <c r="A20" s="114"/>
      <c r="B20" s="29"/>
      <c r="C20" s="43" t="s">
        <v>14</v>
      </c>
      <c r="D20" s="9"/>
      <c r="E20" s="43" t="s">
        <v>23</v>
      </c>
      <c r="F20" s="9"/>
      <c r="G20" s="43" t="s">
        <v>20</v>
      </c>
      <c r="H20" s="10"/>
      <c r="I20" s="11" t="s">
        <v>76</v>
      </c>
      <c r="J20" s="10"/>
      <c r="K20" s="87" t="str">
        <f>"Feature is enabled to allow for long-time over-current trip. This function will cause a trip at 180% of the current dial setting or "&amp;ROUND(1.8*G28,1)&amp;" amps at 5 seconds."</f>
        <v>Feature is enabled to allow for long-time over-current trip. This function will cause a trip at 180% of the current dial setting or 71 amps at 5 seconds.</v>
      </c>
      <c r="M20" s="60" t="s">
        <v>9</v>
      </c>
      <c r="N20" s="60"/>
    </row>
    <row r="21" spans="1:20" ht="64.5" customHeight="1" x14ac:dyDescent="0.2">
      <c r="A21" s="114"/>
      <c r="B21" s="29"/>
      <c r="C21" s="44" t="s">
        <v>5</v>
      </c>
      <c r="D21" s="22"/>
      <c r="E21" s="44" t="s">
        <v>26</v>
      </c>
      <c r="F21" s="22"/>
      <c r="G21" s="52">
        <v>200</v>
      </c>
      <c r="H21" s="22"/>
      <c r="I21" s="23" t="s">
        <v>83</v>
      </c>
      <c r="J21" s="22"/>
      <c r="K21" s="16" t="str">
        <f>"This setting is used for short-time over-current detection. Pickup occurs at this setting (in percent) multiplied by the current dial setting in 0.5 seconds or "&amp;(ROUND(G21/100*G28,1))&amp;" amps"</f>
        <v>This setting is used for short-time over-current detection. Pickup occurs at this setting (in percent) multiplied by the current dial setting in 0.5 seconds or 78.9 amps</v>
      </c>
      <c r="L21" s="7"/>
      <c r="M21" s="62" t="s">
        <v>9</v>
      </c>
      <c r="N21" s="62"/>
    </row>
    <row r="22" spans="1:20" ht="38.25" x14ac:dyDescent="0.2">
      <c r="A22" s="114"/>
      <c r="B22" s="29"/>
      <c r="C22" s="43" t="s">
        <v>15</v>
      </c>
      <c r="D22" s="9"/>
      <c r="E22" s="43" t="s">
        <v>27</v>
      </c>
      <c r="F22" s="9"/>
      <c r="G22" s="94">
        <v>10</v>
      </c>
      <c r="H22" s="10"/>
      <c r="I22" s="11" t="s">
        <v>31</v>
      </c>
      <c r="J22" s="10"/>
      <c r="K22" s="12" t="str">
        <f>"CT RATIO = "&amp;5*G22&amp;"/5"</f>
        <v>CT RATIO = 50/5</v>
      </c>
      <c r="M22" s="60" t="s">
        <v>9</v>
      </c>
      <c r="N22" s="60"/>
    </row>
    <row r="23" spans="1:20" ht="72.75" customHeight="1" x14ac:dyDescent="0.2">
      <c r="A23" s="114"/>
      <c r="B23" s="29"/>
      <c r="C23" s="44" t="s">
        <v>6</v>
      </c>
      <c r="D23" s="22"/>
      <c r="E23" s="44" t="s">
        <v>23</v>
      </c>
      <c r="F23" s="22"/>
      <c r="G23" s="44" t="s">
        <v>20</v>
      </c>
      <c r="H23" s="14"/>
      <c r="I23" s="23" t="s">
        <v>32</v>
      </c>
      <c r="J23" s="14"/>
      <c r="K23" s="16" t="s">
        <v>38</v>
      </c>
      <c r="L23" s="1"/>
      <c r="M23" s="60" t="s">
        <v>9</v>
      </c>
      <c r="N23" s="60"/>
    </row>
    <row r="24" spans="1:20" ht="29.25" customHeight="1" x14ac:dyDescent="0.2">
      <c r="A24" s="114"/>
      <c r="B24" s="29"/>
      <c r="C24" s="46" t="s">
        <v>7</v>
      </c>
      <c r="D24" s="10"/>
      <c r="E24" s="46" t="s">
        <v>7</v>
      </c>
      <c r="F24" s="10"/>
      <c r="G24" s="46" t="s">
        <v>7</v>
      </c>
      <c r="H24" s="10"/>
      <c r="I24" s="11" t="s">
        <v>33</v>
      </c>
      <c r="J24" s="10"/>
      <c r="K24" s="12" t="s">
        <v>39</v>
      </c>
      <c r="M24" s="60" t="s">
        <v>9</v>
      </c>
      <c r="N24" s="60"/>
    </row>
    <row r="25" spans="1:20" ht="8.25" customHeight="1" x14ac:dyDescent="0.2">
      <c r="A25" s="27"/>
      <c r="B25" s="25"/>
      <c r="C25" s="37" t="s">
        <v>9</v>
      </c>
      <c r="D25" s="25"/>
      <c r="E25" s="37"/>
      <c r="F25" s="25"/>
      <c r="G25" s="37" t="s">
        <v>9</v>
      </c>
      <c r="H25" s="25"/>
      <c r="I25" s="31"/>
      <c r="J25" s="25"/>
      <c r="K25" s="32"/>
      <c r="M25" s="60" t="s">
        <v>9</v>
      </c>
      <c r="N25" s="60"/>
    </row>
    <row r="26" spans="1:20" ht="78.75" customHeight="1" x14ac:dyDescent="0.2">
      <c r="A26" s="114" t="s">
        <v>17</v>
      </c>
      <c r="B26" s="29"/>
      <c r="C26" s="5" t="s">
        <v>8</v>
      </c>
      <c r="D26" s="5"/>
      <c r="E26" s="5" t="s">
        <v>10</v>
      </c>
      <c r="F26" s="5"/>
      <c r="G26" s="5">
        <v>30</v>
      </c>
      <c r="H26" s="10"/>
      <c r="I26" s="11" t="s">
        <v>77</v>
      </c>
      <c r="J26" s="10"/>
      <c r="K26" s="12" t="s">
        <v>98</v>
      </c>
      <c r="M26" s="60" t="s">
        <v>9</v>
      </c>
      <c r="N26" s="60"/>
    </row>
    <row r="27" spans="1:20" ht="5.25" customHeight="1" x14ac:dyDescent="0.2">
      <c r="A27" s="114"/>
      <c r="B27" s="29"/>
      <c r="C27" s="29"/>
      <c r="D27" s="29"/>
      <c r="E27" s="29"/>
      <c r="F27" s="29"/>
      <c r="G27" s="29"/>
      <c r="H27" s="25"/>
      <c r="I27" s="31"/>
      <c r="J27" s="25"/>
      <c r="K27" s="32"/>
      <c r="M27" s="60" t="s">
        <v>9</v>
      </c>
      <c r="N27" s="60"/>
    </row>
    <row r="28" spans="1:20" ht="86.25" customHeight="1" x14ac:dyDescent="0.2">
      <c r="A28" s="114"/>
      <c r="B28" s="29"/>
      <c r="C28" s="5" t="s">
        <v>28</v>
      </c>
      <c r="D28" s="5"/>
      <c r="E28" s="5" t="str">
        <f>(0.5*G22)&amp;" to "&amp;(6.3*G22)&amp;" amps"</f>
        <v>5 to 63 amps</v>
      </c>
      <c r="F28" s="5"/>
      <c r="G28" s="53">
        <f>G10</f>
        <v>39.429342667378393</v>
      </c>
      <c r="H28" s="10"/>
      <c r="I28" s="11" t="s">
        <v>63</v>
      </c>
      <c r="J28" s="10"/>
      <c r="K28" s="12" t="s">
        <v>103</v>
      </c>
      <c r="M28" s="60" t="s">
        <v>9</v>
      </c>
      <c r="N28" s="60"/>
    </row>
    <row r="29" spans="1:20" x14ac:dyDescent="0.2">
      <c r="A29" s="27"/>
      <c r="B29" s="25"/>
      <c r="C29" s="25"/>
      <c r="D29" s="25"/>
      <c r="E29" s="25"/>
      <c r="F29" s="25"/>
      <c r="G29" s="25"/>
      <c r="H29" s="25"/>
      <c r="I29" s="25"/>
      <c r="J29" s="25"/>
      <c r="K29" s="25"/>
    </row>
    <row r="30" spans="1:20" x14ac:dyDescent="0.2">
      <c r="A30" s="27"/>
      <c r="B30" s="25"/>
      <c r="C30" s="25"/>
      <c r="D30" s="25"/>
      <c r="E30" s="25"/>
      <c r="F30" s="25"/>
      <c r="G30" s="25"/>
      <c r="H30" s="25"/>
      <c r="I30" s="25"/>
      <c r="J30" s="25"/>
      <c r="K30" s="25"/>
    </row>
    <row r="31" spans="1:20" ht="26.25" x14ac:dyDescent="0.4">
      <c r="A31" s="24" t="s">
        <v>90</v>
      </c>
      <c r="B31" s="25"/>
      <c r="C31" s="25"/>
      <c r="D31" s="25"/>
      <c r="E31" s="25"/>
      <c r="F31" s="25"/>
      <c r="G31" s="25"/>
      <c r="H31" s="25"/>
      <c r="I31" s="25"/>
      <c r="J31" s="25"/>
      <c r="K31" s="25"/>
    </row>
    <row r="32" spans="1:20" x14ac:dyDescent="0.2">
      <c r="A32" s="112" t="str">
        <f>A3</f>
        <v>BENSHAW INC. SPD SETTINGS SHEET - OVER LOAD RELAY - REACTOR</v>
      </c>
      <c r="B32" s="113"/>
      <c r="C32" s="113"/>
      <c r="D32" s="113"/>
      <c r="E32" s="113"/>
      <c r="F32" s="113"/>
      <c r="G32" s="113"/>
      <c r="H32" s="113"/>
      <c r="I32" s="113"/>
      <c r="J32" s="113"/>
      <c r="K32" s="113"/>
    </row>
    <row r="33" spans="1:11" ht="29.25" customHeight="1" x14ac:dyDescent="0.2">
      <c r="A33" s="106" t="s">
        <v>64</v>
      </c>
      <c r="B33" s="107"/>
      <c r="C33" s="107"/>
      <c r="D33" s="107"/>
      <c r="E33" s="107"/>
      <c r="F33" s="107"/>
      <c r="G33" s="107"/>
      <c r="H33" s="107"/>
      <c r="I33" s="107"/>
      <c r="J33" s="107"/>
      <c r="K33" s="107"/>
    </row>
    <row r="34" spans="1:11" x14ac:dyDescent="0.2">
      <c r="A34" s="27"/>
      <c r="B34" s="25"/>
      <c r="C34" s="25"/>
      <c r="D34" s="25"/>
      <c r="E34" s="25"/>
      <c r="F34" s="25"/>
      <c r="G34" s="25"/>
      <c r="H34" s="25"/>
      <c r="I34" s="25"/>
      <c r="J34" s="25"/>
      <c r="K34" s="25"/>
    </row>
    <row r="35" spans="1:11" x14ac:dyDescent="0.2">
      <c r="A35" s="33" t="s">
        <v>41</v>
      </c>
      <c r="B35" s="34" t="s">
        <v>9</v>
      </c>
      <c r="C35" s="2" t="s">
        <v>40</v>
      </c>
      <c r="D35" s="34"/>
      <c r="E35" s="2" t="s">
        <v>2</v>
      </c>
      <c r="F35" s="35"/>
      <c r="G35" s="25"/>
      <c r="H35" s="25"/>
      <c r="I35" s="25"/>
      <c r="J35" s="25"/>
      <c r="K35" s="25"/>
    </row>
    <row r="36" spans="1:11" x14ac:dyDescent="0.2">
      <c r="A36" s="36"/>
      <c r="B36" s="37"/>
      <c r="C36" s="37"/>
      <c r="D36" s="37"/>
      <c r="E36" s="37"/>
      <c r="F36" s="25"/>
      <c r="G36" s="25"/>
      <c r="H36" s="25"/>
      <c r="I36" s="25"/>
      <c r="J36" s="25"/>
      <c r="K36" s="25"/>
    </row>
    <row r="37" spans="1:11" ht="42.75" customHeight="1" x14ac:dyDescent="0.2">
      <c r="A37" s="38" t="s">
        <v>43</v>
      </c>
      <c r="B37" s="10"/>
      <c r="C37" s="18" t="s">
        <v>51</v>
      </c>
      <c r="D37" s="10"/>
      <c r="E37" s="111" t="str">
        <f>"Filter Bank Reactor has exceeded its current dial setting of "&amp;ROUND(G28,1)&amp;" amps. Reference Menu 1.CHA, 2.dEF, Current Dial setting, and Time Dial settings above. Increasing the Current Dial setting beyond the filter component rating should be done with extreme caution."</f>
        <v>Filter Bank Reactor has exceeded its current dial setting of 39.4 amps. Reference Menu 1.CHA, 2.dEF, Current Dial setting, and Time Dial settings above. Increasing the Current Dial setting beyond the filter component rating should be done with extreme caution.</v>
      </c>
      <c r="F37" s="111"/>
      <c r="G37" s="111"/>
      <c r="H37" s="111"/>
      <c r="I37" s="111"/>
      <c r="J37" s="111"/>
      <c r="K37" s="111"/>
    </row>
    <row r="38" spans="1:11" x14ac:dyDescent="0.2">
      <c r="A38" s="39" t="s">
        <v>44</v>
      </c>
      <c r="B38" s="10"/>
      <c r="C38" s="19" t="s">
        <v>52</v>
      </c>
      <c r="D38" s="10"/>
      <c r="E38" s="105" t="s">
        <v>58</v>
      </c>
      <c r="F38" s="105"/>
      <c r="G38" s="105"/>
      <c r="H38" s="105"/>
      <c r="I38" s="105"/>
      <c r="J38" s="105"/>
      <c r="K38" s="105"/>
    </row>
    <row r="39" spans="1:11" x14ac:dyDescent="0.2">
      <c r="A39" s="40" t="s">
        <v>45</v>
      </c>
      <c r="B39" s="14"/>
      <c r="C39" s="20" t="s">
        <v>42</v>
      </c>
      <c r="D39" s="14"/>
      <c r="E39" s="109" t="s">
        <v>65</v>
      </c>
      <c r="F39" s="109"/>
      <c r="G39" s="109"/>
      <c r="H39" s="109"/>
      <c r="I39" s="109"/>
      <c r="J39" s="109"/>
      <c r="K39" s="109"/>
    </row>
    <row r="40" spans="1:11" ht="40.5" customHeight="1" x14ac:dyDescent="0.2">
      <c r="A40" s="38" t="s">
        <v>46</v>
      </c>
      <c r="B40" s="10"/>
      <c r="C40" s="18" t="s">
        <v>53</v>
      </c>
      <c r="D40" s="10"/>
      <c r="E40" s="108" t="s">
        <v>104</v>
      </c>
      <c r="F40" s="108"/>
      <c r="G40" s="108"/>
      <c r="H40" s="108"/>
      <c r="I40" s="108"/>
      <c r="J40" s="108"/>
      <c r="K40" s="108"/>
    </row>
    <row r="41" spans="1:11" ht="19.5" customHeight="1" x14ac:dyDescent="0.2">
      <c r="A41" s="40" t="s">
        <v>47</v>
      </c>
      <c r="B41" s="14"/>
      <c r="C41" s="20" t="s">
        <v>54</v>
      </c>
      <c r="D41" s="14"/>
      <c r="E41" s="109" t="s">
        <v>59</v>
      </c>
      <c r="F41" s="109"/>
      <c r="G41" s="109"/>
      <c r="H41" s="109"/>
      <c r="I41" s="109"/>
      <c r="J41" s="109"/>
      <c r="K41" s="109"/>
    </row>
    <row r="42" spans="1:11" ht="25.5" x14ac:dyDescent="0.2">
      <c r="A42" s="41" t="s">
        <v>48</v>
      </c>
      <c r="B42" s="10"/>
      <c r="C42" s="13" t="s">
        <v>71</v>
      </c>
      <c r="D42" s="10"/>
      <c r="E42" s="110" t="s">
        <v>60</v>
      </c>
      <c r="F42" s="110"/>
      <c r="G42" s="110"/>
      <c r="H42" s="110"/>
      <c r="I42" s="110"/>
      <c r="J42" s="110"/>
      <c r="K42" s="110"/>
    </row>
    <row r="43" spans="1:11" ht="25.5" x14ac:dyDescent="0.2">
      <c r="A43" s="42" t="s">
        <v>49</v>
      </c>
      <c r="B43" s="14"/>
      <c r="C43" s="15" t="s">
        <v>72</v>
      </c>
      <c r="D43" s="14"/>
      <c r="E43" s="104" t="s">
        <v>73</v>
      </c>
      <c r="F43" s="104"/>
      <c r="G43" s="104"/>
      <c r="H43" s="104"/>
      <c r="I43" s="104"/>
      <c r="J43" s="104"/>
      <c r="K43" s="104"/>
    </row>
    <row r="44" spans="1:11" x14ac:dyDescent="0.2">
      <c r="A44" s="39" t="s">
        <v>56</v>
      </c>
      <c r="B44" s="10"/>
      <c r="C44" s="19" t="s">
        <v>55</v>
      </c>
      <c r="D44" s="10"/>
      <c r="E44" s="105" t="s">
        <v>61</v>
      </c>
      <c r="F44" s="105"/>
      <c r="G44" s="105"/>
      <c r="H44" s="105"/>
      <c r="I44" s="105"/>
      <c r="J44" s="105"/>
      <c r="K44" s="105"/>
    </row>
    <row r="45" spans="1:11" ht="25.5" x14ac:dyDescent="0.2">
      <c r="A45" s="40" t="s">
        <v>50</v>
      </c>
      <c r="B45" s="14"/>
      <c r="C45" s="21" t="s">
        <v>57</v>
      </c>
      <c r="D45" s="17"/>
      <c r="E45" s="104" t="s">
        <v>74</v>
      </c>
      <c r="F45" s="104"/>
      <c r="G45" s="104"/>
      <c r="H45" s="104"/>
      <c r="I45" s="104"/>
      <c r="J45" s="104"/>
      <c r="K45" s="104"/>
    </row>
    <row r="46" spans="1:11" x14ac:dyDescent="0.2">
      <c r="A46" s="27"/>
      <c r="B46" s="25"/>
      <c r="C46" s="25"/>
      <c r="D46" s="25"/>
      <c r="E46" s="25"/>
      <c r="F46" s="25"/>
      <c r="G46" s="25"/>
      <c r="H46" s="25"/>
      <c r="I46" s="25"/>
      <c r="J46" s="25"/>
      <c r="K46" s="25"/>
    </row>
    <row r="47" spans="1:11" x14ac:dyDescent="0.2">
      <c r="A47" s="27"/>
      <c r="B47" s="25"/>
      <c r="C47" s="25"/>
      <c r="D47" s="25"/>
      <c r="E47" s="25"/>
      <c r="F47" s="25"/>
      <c r="G47" s="25"/>
      <c r="H47" s="25"/>
      <c r="I47" s="25"/>
      <c r="J47" s="25"/>
      <c r="K47" s="64" t="s">
        <v>9</v>
      </c>
    </row>
    <row r="48" spans="1:11" x14ac:dyDescent="0.2">
      <c r="A48" s="27"/>
      <c r="B48" s="25"/>
      <c r="C48" s="25"/>
      <c r="D48" s="25"/>
      <c r="E48" s="25"/>
      <c r="F48" s="25"/>
      <c r="G48" s="25"/>
      <c r="H48" s="25"/>
      <c r="I48" s="25"/>
      <c r="J48" s="25"/>
      <c r="K48" s="64" t="s">
        <v>9</v>
      </c>
    </row>
    <row r="49" spans="1:11" x14ac:dyDescent="0.2">
      <c r="A49" s="27"/>
      <c r="B49" s="25"/>
      <c r="C49" s="25"/>
      <c r="D49" s="25"/>
      <c r="E49" s="25"/>
      <c r="F49" s="25"/>
      <c r="G49" s="25"/>
      <c r="H49" s="25"/>
      <c r="I49" s="25"/>
      <c r="J49" s="25"/>
      <c r="K49" s="64" t="s">
        <v>9</v>
      </c>
    </row>
    <row r="50" spans="1:11" x14ac:dyDescent="0.2">
      <c r="A50" s="27"/>
      <c r="B50" s="25"/>
      <c r="C50" s="25"/>
      <c r="D50" s="25"/>
      <c r="E50" s="25"/>
      <c r="F50" s="25"/>
      <c r="G50" s="25"/>
      <c r="H50" s="25"/>
      <c r="I50" s="25"/>
      <c r="J50" s="25"/>
      <c r="K50" s="65" t="s">
        <v>9</v>
      </c>
    </row>
    <row r="51" spans="1:11" x14ac:dyDescent="0.2">
      <c r="A51" s="27"/>
      <c r="B51" s="25"/>
      <c r="C51" s="25"/>
      <c r="D51" s="25"/>
      <c r="E51" s="25"/>
      <c r="F51" s="25"/>
      <c r="G51" s="25"/>
      <c r="H51" s="25"/>
      <c r="I51" s="25"/>
      <c r="J51" s="25"/>
      <c r="K51" s="65" t="s">
        <v>9</v>
      </c>
    </row>
    <row r="52" spans="1:11" x14ac:dyDescent="0.2">
      <c r="A52" s="27"/>
      <c r="B52" s="25"/>
      <c r="C52" s="25"/>
      <c r="D52" s="25"/>
      <c r="E52" s="25"/>
      <c r="F52" s="25"/>
      <c r="G52" s="25"/>
      <c r="H52" s="25"/>
      <c r="I52" s="25"/>
      <c r="J52" s="25"/>
      <c r="K52" s="65" t="s">
        <v>9</v>
      </c>
    </row>
    <row r="53" spans="1:11" x14ac:dyDescent="0.2">
      <c r="A53" s="27"/>
      <c r="B53" s="25"/>
      <c r="C53" s="25"/>
      <c r="D53" s="25"/>
      <c r="E53" s="25"/>
      <c r="F53" s="25"/>
      <c r="G53" s="25"/>
      <c r="H53" s="25"/>
      <c r="I53" s="25"/>
      <c r="J53" s="25"/>
      <c r="K53" s="65" t="s">
        <v>9</v>
      </c>
    </row>
    <row r="54" spans="1:11" x14ac:dyDescent="0.2">
      <c r="A54" s="27"/>
      <c r="B54" s="25"/>
      <c r="C54" s="25"/>
      <c r="D54" s="25"/>
      <c r="E54" s="25"/>
      <c r="F54" s="25"/>
      <c r="G54" s="25"/>
      <c r="H54" s="25"/>
      <c r="I54" s="25"/>
      <c r="J54" s="25"/>
      <c r="K54" s="65" t="s">
        <v>9</v>
      </c>
    </row>
    <row r="55" spans="1:11" x14ac:dyDescent="0.2">
      <c r="A55" s="27"/>
      <c r="B55" s="25"/>
      <c r="C55" s="25"/>
      <c r="D55" s="25"/>
      <c r="E55" s="25"/>
      <c r="F55" s="25"/>
      <c r="G55" s="25"/>
      <c r="H55" s="25"/>
      <c r="I55" s="25"/>
      <c r="J55" s="25"/>
      <c r="K55" s="65" t="s">
        <v>9</v>
      </c>
    </row>
    <row r="56" spans="1:11" x14ac:dyDescent="0.2">
      <c r="A56" s="27"/>
      <c r="B56" s="25"/>
      <c r="C56" s="25"/>
      <c r="D56" s="25"/>
      <c r="E56" s="25"/>
      <c r="F56" s="25"/>
      <c r="G56" s="25"/>
      <c r="H56" s="25"/>
      <c r="I56" s="25"/>
      <c r="J56" s="25"/>
      <c r="K56" s="65" t="s">
        <v>9</v>
      </c>
    </row>
    <row r="57" spans="1:11" x14ac:dyDescent="0.2">
      <c r="A57" s="27"/>
      <c r="B57" s="25"/>
      <c r="C57" s="25"/>
      <c r="D57" s="25"/>
      <c r="E57" s="25"/>
      <c r="F57" s="25"/>
      <c r="G57" s="25"/>
      <c r="H57" s="25"/>
      <c r="I57" s="25"/>
      <c r="J57" s="25"/>
      <c r="K57" s="65" t="s">
        <v>9</v>
      </c>
    </row>
    <row r="58" spans="1:11" x14ac:dyDescent="0.2">
      <c r="A58" s="27"/>
      <c r="B58" s="25"/>
      <c r="C58" s="25"/>
      <c r="D58" s="25"/>
      <c r="E58" s="25"/>
      <c r="F58" s="25"/>
      <c r="G58" s="25"/>
      <c r="H58" s="25"/>
      <c r="I58" s="25"/>
      <c r="J58" s="25"/>
      <c r="K58" s="25"/>
    </row>
    <row r="59" spans="1:11" x14ac:dyDescent="0.2">
      <c r="A59" s="27"/>
      <c r="B59" s="25"/>
      <c r="C59" s="25"/>
      <c r="D59" s="25"/>
      <c r="E59" s="25"/>
      <c r="F59" s="25"/>
      <c r="G59" s="25"/>
      <c r="H59" s="25"/>
      <c r="I59" s="25"/>
      <c r="J59" s="25"/>
      <c r="K59" s="25"/>
    </row>
    <row r="60" spans="1:11" x14ac:dyDescent="0.2">
      <c r="A60" s="27"/>
      <c r="B60" s="25"/>
      <c r="C60" s="25"/>
      <c r="D60" s="25"/>
      <c r="E60" s="25"/>
      <c r="F60" s="25"/>
      <c r="G60" s="25"/>
      <c r="H60" s="25"/>
      <c r="I60" s="25"/>
      <c r="J60" s="25"/>
      <c r="K60" s="25"/>
    </row>
    <row r="61" spans="1:11" x14ac:dyDescent="0.2">
      <c r="A61" s="27"/>
      <c r="B61" s="25"/>
      <c r="C61" s="25"/>
      <c r="D61" s="25"/>
      <c r="E61" s="25"/>
      <c r="F61" s="25"/>
      <c r="G61" s="25"/>
      <c r="H61" s="25"/>
      <c r="I61" s="25"/>
      <c r="J61" s="25"/>
      <c r="K61" s="25"/>
    </row>
    <row r="62" spans="1:11" x14ac:dyDescent="0.2">
      <c r="A62" s="27"/>
      <c r="B62" s="25"/>
      <c r="C62" s="25"/>
      <c r="D62" s="25"/>
      <c r="E62" s="25"/>
      <c r="F62" s="25"/>
      <c r="G62" s="25"/>
      <c r="H62" s="25"/>
      <c r="I62" s="25"/>
      <c r="J62" s="25"/>
      <c r="K62" s="25"/>
    </row>
    <row r="63" spans="1:11" x14ac:dyDescent="0.2">
      <c r="A63" s="27"/>
      <c r="B63" s="25"/>
      <c r="C63" s="25"/>
      <c r="D63" s="25"/>
      <c r="E63" s="25"/>
      <c r="F63" s="25"/>
      <c r="G63" s="25"/>
      <c r="H63" s="25"/>
      <c r="I63" s="25"/>
      <c r="J63" s="25"/>
      <c r="K63" s="25"/>
    </row>
    <row r="64" spans="1:11" x14ac:dyDescent="0.2">
      <c r="A64" s="27"/>
      <c r="B64" s="25"/>
      <c r="C64" s="25"/>
      <c r="D64" s="25"/>
      <c r="E64" s="25"/>
      <c r="F64" s="25"/>
      <c r="G64" s="25"/>
      <c r="H64" s="25"/>
      <c r="I64" s="25"/>
      <c r="J64" s="25"/>
      <c r="K64" s="25"/>
    </row>
    <row r="65" spans="1:11" x14ac:dyDescent="0.2">
      <c r="A65" s="27"/>
      <c r="B65" s="25"/>
      <c r="C65" s="25"/>
      <c r="D65" s="25"/>
      <c r="E65" s="25"/>
      <c r="F65" s="25"/>
      <c r="G65" s="25"/>
      <c r="H65" s="25"/>
      <c r="I65" s="25"/>
      <c r="J65" s="25"/>
      <c r="K65" s="25"/>
    </row>
    <row r="66" spans="1:11" x14ac:dyDescent="0.2">
      <c r="A66" s="27"/>
      <c r="B66" s="25"/>
      <c r="C66" s="25"/>
      <c r="D66" s="25"/>
      <c r="E66" s="25"/>
      <c r="F66" s="25"/>
      <c r="G66" s="25"/>
      <c r="H66" s="25"/>
      <c r="I66" s="25"/>
      <c r="J66" s="25"/>
      <c r="K66" s="25"/>
    </row>
    <row r="67" spans="1:11" x14ac:dyDescent="0.2">
      <c r="A67" s="27"/>
      <c r="B67" s="25"/>
      <c r="C67" s="25"/>
      <c r="D67" s="25"/>
      <c r="E67" s="25"/>
      <c r="F67" s="25"/>
      <c r="G67" s="25"/>
      <c r="H67" s="25"/>
      <c r="I67" s="25"/>
      <c r="J67" s="25"/>
      <c r="K67" s="25"/>
    </row>
    <row r="68" spans="1:11" x14ac:dyDescent="0.2">
      <c r="A68" s="27"/>
      <c r="B68" s="25"/>
      <c r="C68" s="25"/>
      <c r="D68" s="25"/>
      <c r="E68" s="25"/>
      <c r="F68" s="25"/>
      <c r="G68" s="25"/>
      <c r="H68" s="25"/>
      <c r="I68" s="25"/>
      <c r="J68" s="25"/>
      <c r="K68" s="25"/>
    </row>
    <row r="69" spans="1:11" x14ac:dyDescent="0.2">
      <c r="A69" s="27"/>
      <c r="B69" s="25"/>
      <c r="C69" s="25"/>
      <c r="D69" s="25"/>
      <c r="E69" s="25"/>
      <c r="F69" s="25"/>
      <c r="G69" s="25"/>
      <c r="H69" s="25"/>
      <c r="I69" s="25"/>
      <c r="J69" s="25"/>
      <c r="K69" s="25"/>
    </row>
    <row r="70" spans="1:11" x14ac:dyDescent="0.2">
      <c r="A70" s="27"/>
      <c r="B70" s="25"/>
      <c r="C70" s="25"/>
      <c r="D70" s="25"/>
      <c r="E70" s="25"/>
      <c r="F70" s="25"/>
      <c r="G70" s="25"/>
      <c r="H70" s="25"/>
      <c r="I70" s="25"/>
      <c r="J70" s="25"/>
      <c r="K70" s="25"/>
    </row>
    <row r="71" spans="1:11" x14ac:dyDescent="0.2">
      <c r="A71" s="27"/>
      <c r="B71" s="25"/>
      <c r="C71" s="25"/>
      <c r="D71" s="25"/>
      <c r="E71" s="25"/>
      <c r="F71" s="25"/>
      <c r="G71" s="25"/>
      <c r="H71" s="25"/>
      <c r="I71" s="25"/>
      <c r="J71" s="25"/>
      <c r="K71" s="25"/>
    </row>
    <row r="72" spans="1:11" x14ac:dyDescent="0.2">
      <c r="A72" s="27"/>
      <c r="B72" s="25"/>
      <c r="C72" s="25"/>
      <c r="D72" s="25"/>
      <c r="E72" s="25"/>
      <c r="F72" s="25"/>
      <c r="G72" s="25"/>
      <c r="H72" s="25"/>
      <c r="I72" s="25"/>
      <c r="J72" s="25"/>
      <c r="K72" s="25"/>
    </row>
    <row r="73" spans="1:11" x14ac:dyDescent="0.2">
      <c r="A73" s="27"/>
      <c r="B73" s="25"/>
      <c r="C73" s="25"/>
      <c r="D73" s="25"/>
      <c r="E73" s="25"/>
      <c r="F73" s="25"/>
      <c r="G73" s="25"/>
      <c r="H73" s="25"/>
      <c r="I73" s="25"/>
      <c r="J73" s="25"/>
      <c r="K73" s="25"/>
    </row>
    <row r="74" spans="1:11" x14ac:dyDescent="0.2">
      <c r="A74" s="27"/>
      <c r="B74" s="25"/>
      <c r="C74" s="25"/>
      <c r="D74" s="25"/>
      <c r="E74" s="25"/>
      <c r="F74" s="25"/>
      <c r="G74" s="25"/>
      <c r="H74" s="25"/>
      <c r="I74" s="25"/>
      <c r="J74" s="25"/>
      <c r="K74" s="25"/>
    </row>
    <row r="75" spans="1:11" x14ac:dyDescent="0.2">
      <c r="A75" s="27"/>
      <c r="B75" s="25"/>
      <c r="C75" s="25"/>
      <c r="D75" s="25"/>
      <c r="E75" s="25"/>
      <c r="F75" s="25"/>
      <c r="G75" s="25"/>
      <c r="H75" s="25"/>
      <c r="I75" s="25"/>
      <c r="J75" s="25"/>
      <c r="K75" s="25"/>
    </row>
    <row r="76" spans="1:11" x14ac:dyDescent="0.2">
      <c r="A76" s="27"/>
      <c r="B76" s="25"/>
      <c r="C76" s="25"/>
      <c r="D76" s="25"/>
      <c r="E76" s="25"/>
      <c r="F76" s="25"/>
      <c r="G76" s="25"/>
      <c r="H76" s="25"/>
      <c r="I76" s="25"/>
      <c r="J76" s="25"/>
      <c r="K76" s="25"/>
    </row>
  </sheetData>
  <sheetProtection password="DB25" sheet="1" objects="1" scenarios="1"/>
  <mergeCells count="23">
    <mergeCell ref="A32:K32"/>
    <mergeCell ref="A15:A24"/>
    <mergeCell ref="A26:A28"/>
    <mergeCell ref="A4:I4"/>
    <mergeCell ref="I10:K10"/>
    <mergeCell ref="I7:K7"/>
    <mergeCell ref="I8:K8"/>
    <mergeCell ref="I9:K9"/>
    <mergeCell ref="E43:K43"/>
    <mergeCell ref="E44:K44"/>
    <mergeCell ref="E45:K45"/>
    <mergeCell ref="A33:K33"/>
    <mergeCell ref="E40:K40"/>
    <mergeCell ref="E38:K38"/>
    <mergeCell ref="E41:K41"/>
    <mergeCell ref="E42:K42"/>
    <mergeCell ref="E37:K37"/>
    <mergeCell ref="E39:K39"/>
    <mergeCell ref="M1:Y1"/>
    <mergeCell ref="M16:Q16"/>
    <mergeCell ref="M17:Q17"/>
    <mergeCell ref="C5:F5"/>
    <mergeCell ref="I11:K11"/>
  </mergeCells>
  <phoneticPr fontId="4" type="noConversion"/>
  <pageMargins left="0.79" right="0.25" top="0.54" bottom="0.64" header="0.31" footer="0.5"/>
  <pageSetup scale="62" fitToHeight="2" orientation="portrait" r:id="rId1"/>
  <headerFooter alignWithMargins="0"/>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zoomScale="130" zoomScaleNormal="130" zoomScaleSheetLayoutView="145" workbookViewId="0">
      <selection activeCell="G8" sqref="G8"/>
    </sheetView>
  </sheetViews>
  <sheetFormatPr defaultRowHeight="12.75" x14ac:dyDescent="0.2"/>
  <cols>
    <col min="1" max="1" width="14.140625" customWidth="1"/>
    <col min="2" max="2" width="1.140625" customWidth="1"/>
    <col min="3" max="3" width="20.140625" customWidth="1"/>
    <col min="4" max="4" width="1.7109375" customWidth="1"/>
    <col min="5" max="5" width="18.42578125" customWidth="1"/>
    <col min="6" max="6" width="6.85546875" customWidth="1"/>
    <col min="7" max="7" width="18.85546875" customWidth="1"/>
    <col min="8" max="8" width="1.7109375" customWidth="1"/>
    <col min="9" max="9" width="25.85546875" customWidth="1"/>
    <col min="10" max="10" width="1.5703125" customWidth="1"/>
    <col min="11" max="11" width="30.5703125" customWidth="1"/>
  </cols>
  <sheetData>
    <row r="1" spans="1:33" ht="26.25" x14ac:dyDescent="0.4">
      <c r="A1" s="24" t="s">
        <v>89</v>
      </c>
      <c r="B1" s="25"/>
      <c r="C1" s="25"/>
      <c r="D1" s="25"/>
      <c r="E1" s="25"/>
      <c r="F1" s="25"/>
      <c r="G1" s="25"/>
      <c r="H1" s="25"/>
      <c r="I1" s="25"/>
      <c r="J1" s="25"/>
      <c r="K1" s="25"/>
    </row>
    <row r="2" spans="1:33" x14ac:dyDescent="0.2">
      <c r="A2" s="26" t="s">
        <v>80</v>
      </c>
      <c r="B2" s="10"/>
      <c r="C2" s="10"/>
      <c r="D2" s="10"/>
      <c r="E2" s="10"/>
      <c r="F2" s="10"/>
      <c r="G2" s="10"/>
      <c r="H2" s="10"/>
      <c r="I2" s="10"/>
      <c r="J2" s="10"/>
      <c r="K2" s="10"/>
    </row>
    <row r="3" spans="1:33" x14ac:dyDescent="0.2">
      <c r="A3" s="58" t="s">
        <v>105</v>
      </c>
      <c r="B3" s="59"/>
      <c r="C3" s="59"/>
      <c r="D3" s="59"/>
      <c r="E3" s="59"/>
      <c r="F3" s="59"/>
      <c r="G3" s="59"/>
      <c r="H3" s="59"/>
      <c r="I3" s="59"/>
      <c r="J3" s="25"/>
      <c r="K3" s="25" t="s">
        <v>91</v>
      </c>
    </row>
    <row r="4" spans="1:33" x14ac:dyDescent="0.2">
      <c r="A4" s="115" t="s">
        <v>0</v>
      </c>
      <c r="B4" s="116"/>
      <c r="C4" s="116"/>
      <c r="D4" s="116"/>
      <c r="E4" s="116"/>
      <c r="F4" s="116"/>
      <c r="G4" s="116"/>
      <c r="H4" s="116"/>
      <c r="I4" s="116"/>
      <c r="J4" s="25"/>
      <c r="K4" s="92">
        <v>30</v>
      </c>
    </row>
    <row r="5" spans="1:33" x14ac:dyDescent="0.2">
      <c r="A5" s="60" t="s">
        <v>151</v>
      </c>
      <c r="C5" s="119" t="str">
        <f ca="1">MID(CELL("filename"),FIND("]",CELL("filename"))+1,30)</f>
        <v>REACTOR OL SETTING STG1</v>
      </c>
      <c r="D5" s="101"/>
      <c r="E5" s="101"/>
      <c r="F5" s="102"/>
      <c r="J5" s="25"/>
      <c r="K5" s="25" t="s">
        <v>92</v>
      </c>
    </row>
    <row r="6" spans="1:33" x14ac:dyDescent="0.2">
      <c r="A6" s="51"/>
      <c r="B6" s="48"/>
      <c r="C6" s="48"/>
      <c r="D6" s="48"/>
      <c r="E6" s="48"/>
      <c r="F6" s="48"/>
      <c r="G6" s="48"/>
      <c r="H6" s="48"/>
      <c r="I6" s="48"/>
      <c r="J6" s="10"/>
      <c r="K6" s="92">
        <v>100</v>
      </c>
    </row>
    <row r="7" spans="1:33" ht="26.25" customHeight="1" x14ac:dyDescent="0.2">
      <c r="A7" s="47" t="s">
        <v>93</v>
      </c>
      <c r="B7" s="48"/>
      <c r="C7" s="48"/>
      <c r="D7" s="48"/>
      <c r="E7" s="48"/>
      <c r="F7" s="48"/>
      <c r="G7" s="54">
        <f>SQRT(K4*1000/K6)</f>
        <v>17.320508075688775</v>
      </c>
      <c r="H7" s="48"/>
      <c r="I7" s="118" t="s">
        <v>88</v>
      </c>
      <c r="J7" s="118"/>
      <c r="K7" s="118"/>
    </row>
    <row r="8" spans="1:33" ht="24.75" customHeight="1" x14ac:dyDescent="0.2">
      <c r="A8" s="49" t="s">
        <v>87</v>
      </c>
      <c r="B8" s="50"/>
      <c r="C8" s="50"/>
      <c r="D8" s="50"/>
      <c r="E8" s="50"/>
      <c r="F8" s="50"/>
      <c r="G8" s="93">
        <v>0.7</v>
      </c>
      <c r="H8" s="50"/>
      <c r="I8" s="120" t="s">
        <v>86</v>
      </c>
      <c r="J8" s="120"/>
      <c r="K8" s="120"/>
    </row>
    <row r="9" spans="1:33" ht="27.75" customHeight="1" x14ac:dyDescent="0.2">
      <c r="A9" s="49" t="s">
        <v>152</v>
      </c>
      <c r="B9" s="50"/>
      <c r="C9" s="50"/>
      <c r="D9" s="50"/>
      <c r="E9" s="50"/>
      <c r="F9" s="50"/>
      <c r="G9" s="55">
        <f>G8*G7</f>
        <v>12.124355652982141</v>
      </c>
      <c r="H9" s="50"/>
      <c r="I9" s="120" t="str">
        <f>"RECOMMENDED OVERLOAD RELAY TRIP SETTING WITH "&amp;(1-G8)*100&amp;"% OF MARGIN."</f>
        <v>RECOMMENDED OVERLOAD RELAY TRIP SETTING WITH 30% OF MARGIN.</v>
      </c>
      <c r="J9" s="120"/>
      <c r="K9" s="120"/>
    </row>
    <row r="10" spans="1:33" ht="15" customHeight="1" x14ac:dyDescent="0.2">
      <c r="A10" s="49" t="s">
        <v>84</v>
      </c>
      <c r="B10" s="50"/>
      <c r="C10" s="50"/>
      <c r="D10" s="50"/>
      <c r="E10" s="50"/>
      <c r="F10" s="50"/>
      <c r="G10" s="55">
        <f>G7</f>
        <v>17.320508075688775</v>
      </c>
      <c r="H10" s="50"/>
      <c r="I10" s="117" t="s">
        <v>85</v>
      </c>
      <c r="J10" s="117"/>
      <c r="K10" s="117"/>
    </row>
    <row r="11" spans="1:33" ht="16.5" customHeight="1" x14ac:dyDescent="0.2"/>
    <row r="12" spans="1:33" x14ac:dyDescent="0.2">
      <c r="A12" s="27"/>
      <c r="B12" s="25"/>
      <c r="C12" s="25"/>
      <c r="D12" s="25"/>
      <c r="E12" s="25"/>
      <c r="F12" s="25"/>
      <c r="G12" s="25"/>
      <c r="H12" s="25"/>
      <c r="I12" s="25"/>
      <c r="J12" s="25"/>
      <c r="K12" s="25"/>
    </row>
    <row r="13" spans="1:33" ht="25.5" x14ac:dyDescent="0.2">
      <c r="A13" s="28" t="s">
        <v>34</v>
      </c>
      <c r="B13" s="29"/>
      <c r="C13" s="4" t="s">
        <v>1</v>
      </c>
      <c r="D13" s="29"/>
      <c r="E13" s="3" t="s">
        <v>21</v>
      </c>
      <c r="F13" s="29"/>
      <c r="G13" s="4" t="s">
        <v>3</v>
      </c>
      <c r="H13" s="30"/>
      <c r="I13" s="4" t="s">
        <v>35</v>
      </c>
      <c r="J13" s="25"/>
      <c r="K13" s="6" t="s">
        <v>36</v>
      </c>
    </row>
    <row r="14" spans="1:33" x14ac:dyDescent="0.2">
      <c r="A14" s="27"/>
      <c r="B14" s="25"/>
      <c r="C14" s="25"/>
      <c r="D14" s="25"/>
      <c r="E14" s="25"/>
      <c r="F14" s="25"/>
      <c r="G14" s="25"/>
      <c r="H14" s="25"/>
      <c r="I14" s="25"/>
      <c r="J14" s="25"/>
      <c r="K14" s="25"/>
    </row>
    <row r="15" spans="1:33" ht="110.25" customHeight="1" x14ac:dyDescent="0.2">
      <c r="A15" s="114" t="s">
        <v>16</v>
      </c>
      <c r="B15" s="29"/>
      <c r="C15" s="43" t="s">
        <v>11</v>
      </c>
      <c r="D15" s="9"/>
      <c r="E15" s="43" t="s">
        <v>29</v>
      </c>
      <c r="F15" s="9"/>
      <c r="G15" s="43" t="s">
        <v>18</v>
      </c>
      <c r="H15" s="10"/>
      <c r="I15" s="11" t="s">
        <v>66</v>
      </c>
      <c r="J15" s="10"/>
      <c r="K15" s="12" t="s">
        <v>67</v>
      </c>
      <c r="AF15" t="s">
        <v>78</v>
      </c>
      <c r="AG15" t="s">
        <v>79</v>
      </c>
    </row>
    <row r="16" spans="1:33" ht="67.5" customHeight="1" x14ac:dyDescent="0.2">
      <c r="A16" s="114"/>
      <c r="B16" s="29"/>
      <c r="C16" s="43" t="s">
        <v>12</v>
      </c>
      <c r="D16" s="9"/>
      <c r="E16" s="43" t="s">
        <v>22</v>
      </c>
      <c r="F16" s="9"/>
      <c r="G16" s="43">
        <v>5</v>
      </c>
      <c r="H16" s="10"/>
      <c r="I16" s="11" t="s">
        <v>68</v>
      </c>
      <c r="J16" s="10"/>
      <c r="K16" s="82" t="s">
        <v>155</v>
      </c>
      <c r="AF16" s="8">
        <f>AF17</f>
        <v>12.124355652982141</v>
      </c>
      <c r="AG16" s="8">
        <v>1000</v>
      </c>
    </row>
    <row r="17" spans="1:33" ht="49.5" customHeight="1" x14ac:dyDescent="0.2">
      <c r="A17" s="114"/>
      <c r="B17" s="29"/>
      <c r="C17" s="44" t="s">
        <v>13</v>
      </c>
      <c r="D17" s="22"/>
      <c r="E17" s="44" t="s">
        <v>23</v>
      </c>
      <c r="F17" s="22"/>
      <c r="G17" s="80" t="s">
        <v>19</v>
      </c>
      <c r="H17" s="14"/>
      <c r="I17" s="23" t="s">
        <v>69</v>
      </c>
      <c r="J17" s="14"/>
      <c r="K17" s="16" t="s">
        <v>37</v>
      </c>
      <c r="AF17" s="8">
        <f>G28</f>
        <v>12.124355652982141</v>
      </c>
      <c r="AG17" s="8">
        <f>G26</f>
        <v>30</v>
      </c>
    </row>
    <row r="18" spans="1:33" ht="129" customHeight="1" x14ac:dyDescent="0.2">
      <c r="A18" s="114"/>
      <c r="B18" s="29"/>
      <c r="C18" s="43" t="s">
        <v>4</v>
      </c>
      <c r="D18" s="9"/>
      <c r="E18" s="43" t="s">
        <v>24</v>
      </c>
      <c r="F18" s="9"/>
      <c r="G18" s="83" t="s">
        <v>19</v>
      </c>
      <c r="H18" s="10"/>
      <c r="I18" s="84" t="s">
        <v>156</v>
      </c>
      <c r="J18" s="10"/>
      <c r="K18" s="82" t="s">
        <v>157</v>
      </c>
      <c r="AF18" s="8">
        <f>1.8*G28</f>
        <v>21.823840175367852</v>
      </c>
      <c r="AG18" s="8">
        <f>G26*1.0001</f>
        <v>30.003</v>
      </c>
    </row>
    <row r="19" spans="1:33" ht="24.75" customHeight="1" x14ac:dyDescent="0.2">
      <c r="A19" s="114"/>
      <c r="B19" s="29"/>
      <c r="C19" s="45" t="s">
        <v>99</v>
      </c>
      <c r="D19" s="14"/>
      <c r="E19" s="45" t="s">
        <v>25</v>
      </c>
      <c r="F19" s="14"/>
      <c r="G19" s="81" t="s">
        <v>19</v>
      </c>
      <c r="H19" s="14"/>
      <c r="I19" s="23" t="s">
        <v>30</v>
      </c>
      <c r="J19" s="14"/>
      <c r="K19" s="16" t="s">
        <v>70</v>
      </c>
      <c r="AF19" s="8">
        <f>1.8001*G28</f>
        <v>21.825052610933152</v>
      </c>
      <c r="AG19" s="8">
        <v>5</v>
      </c>
    </row>
    <row r="20" spans="1:33" ht="74.25" customHeight="1" x14ac:dyDescent="0.2">
      <c r="A20" s="114"/>
      <c r="B20" s="29"/>
      <c r="C20" s="43" t="s">
        <v>14</v>
      </c>
      <c r="D20" s="43"/>
      <c r="E20" s="43" t="s">
        <v>23</v>
      </c>
      <c r="F20" s="43"/>
      <c r="G20" s="43" t="s">
        <v>20</v>
      </c>
      <c r="H20" s="10"/>
      <c r="I20" s="11" t="s">
        <v>76</v>
      </c>
      <c r="J20" s="10"/>
      <c r="K20" s="87" t="str">
        <f>"Feature is enabled to allow for long-time over-current trip. This function will cause a trip at 180% of the current dial setting or "&amp;ROUND(1.8*G28,1)&amp;" amps"</f>
        <v>Feature is enabled to allow for long-time over-current trip. This function will cause a trip at 180% of the current dial setting or 21.8 amps</v>
      </c>
      <c r="AF20" s="8">
        <f>(G21/100)*G28</f>
        <v>24.248711305964282</v>
      </c>
      <c r="AG20" s="8">
        <v>4.9991000000000003</v>
      </c>
    </row>
    <row r="21" spans="1:33" ht="64.5" customHeight="1" x14ac:dyDescent="0.2">
      <c r="A21" s="114"/>
      <c r="B21" s="29"/>
      <c r="C21" s="44" t="s">
        <v>5</v>
      </c>
      <c r="D21" s="22"/>
      <c r="E21" s="44" t="s">
        <v>26</v>
      </c>
      <c r="F21" s="22"/>
      <c r="G21" s="52">
        <v>200</v>
      </c>
      <c r="H21" s="22"/>
      <c r="I21" s="23" t="s">
        <v>83</v>
      </c>
      <c r="J21" s="22"/>
      <c r="K21" s="16" t="str">
        <f>"This setting is used for short-time over-current detection. Pickup occurs at this setting (in percent) multiplied by the current dial setting in 0.5 seconds or "&amp;(ROUND(G21/100*G28,1))&amp;" amps"</f>
        <v>This setting is used for short-time over-current detection. Pickup occurs at this setting (in percent) multiplied by the current dial setting in 0.5 seconds or 24.2 amps</v>
      </c>
      <c r="L21" s="7"/>
      <c r="M21" s="7"/>
      <c r="AE21" s="7"/>
      <c r="AF21" s="8">
        <f>(G21*1.001/100)*G28</f>
        <v>24.272960017270243</v>
      </c>
      <c r="AG21" s="8">
        <f>0.5</f>
        <v>0.5</v>
      </c>
    </row>
    <row r="22" spans="1:33" ht="38.25" x14ac:dyDescent="0.2">
      <c r="A22" s="114"/>
      <c r="B22" s="29"/>
      <c r="C22" s="43" t="s">
        <v>15</v>
      </c>
      <c r="D22" s="9"/>
      <c r="E22" s="43" t="s">
        <v>27</v>
      </c>
      <c r="F22" s="9"/>
      <c r="G22" s="94">
        <v>20</v>
      </c>
      <c r="H22" s="10"/>
      <c r="I22" s="11" t="s">
        <v>31</v>
      </c>
      <c r="J22" s="10"/>
      <c r="K22" s="12" t="str">
        <f>"CT RATIO = "&amp;5*G22&amp;"/5"</f>
        <v>CT RATIO = 100/5</v>
      </c>
      <c r="AF22" s="8">
        <f>6*G28</f>
        <v>72.746133917892848</v>
      </c>
      <c r="AG22" s="8">
        <v>0.49998999999999999</v>
      </c>
    </row>
    <row r="23" spans="1:33" ht="72.75" customHeight="1" x14ac:dyDescent="0.2">
      <c r="A23" s="114"/>
      <c r="B23" s="29"/>
      <c r="C23" s="44" t="s">
        <v>6</v>
      </c>
      <c r="D23" s="22"/>
      <c r="E23" s="44" t="s">
        <v>23</v>
      </c>
      <c r="F23" s="22"/>
      <c r="G23" s="44" t="s">
        <v>20</v>
      </c>
      <c r="H23" s="14"/>
      <c r="I23" s="23" t="s">
        <v>32</v>
      </c>
      <c r="J23" s="14"/>
      <c r="K23" s="16" t="s">
        <v>38</v>
      </c>
      <c r="L23" s="1"/>
    </row>
    <row r="24" spans="1:33" ht="29.25" customHeight="1" x14ac:dyDescent="0.2">
      <c r="A24" s="114"/>
      <c r="B24" s="29"/>
      <c r="C24" s="46" t="s">
        <v>7</v>
      </c>
      <c r="D24" s="10"/>
      <c r="E24" s="46" t="s">
        <v>7</v>
      </c>
      <c r="F24" s="10"/>
      <c r="G24" s="46" t="s">
        <v>7</v>
      </c>
      <c r="H24" s="10"/>
      <c r="I24" s="11" t="s">
        <v>33</v>
      </c>
      <c r="J24" s="10"/>
      <c r="K24" s="12" t="s">
        <v>39</v>
      </c>
    </row>
    <row r="25" spans="1:33" ht="8.25" customHeight="1" x14ac:dyDescent="0.2">
      <c r="A25" s="27"/>
      <c r="B25" s="25"/>
      <c r="C25" s="37" t="s">
        <v>9</v>
      </c>
      <c r="D25" s="25"/>
      <c r="E25" s="37"/>
      <c r="F25" s="25"/>
      <c r="G25" s="37" t="s">
        <v>9</v>
      </c>
      <c r="H25" s="25"/>
      <c r="I25" s="31"/>
      <c r="J25" s="25"/>
      <c r="K25" s="32"/>
    </row>
    <row r="26" spans="1:33" ht="78.75" customHeight="1" x14ac:dyDescent="0.2">
      <c r="A26" s="114" t="s">
        <v>17</v>
      </c>
      <c r="B26" s="29"/>
      <c r="C26" s="5" t="s">
        <v>8</v>
      </c>
      <c r="D26" s="5"/>
      <c r="E26" s="5" t="s">
        <v>10</v>
      </c>
      <c r="F26" s="5"/>
      <c r="G26" s="5">
        <v>30</v>
      </c>
      <c r="H26" s="10"/>
      <c r="I26" s="11" t="s">
        <v>77</v>
      </c>
      <c r="J26" s="10"/>
      <c r="K26" s="12" t="s">
        <v>75</v>
      </c>
      <c r="AF26" s="8">
        <f>G10</f>
        <v>17.320508075688775</v>
      </c>
      <c r="AG26">
        <v>1E-4</v>
      </c>
    </row>
    <row r="27" spans="1:33" ht="5.25" customHeight="1" x14ac:dyDescent="0.2">
      <c r="A27" s="114"/>
      <c r="B27" s="29"/>
      <c r="C27" s="29"/>
      <c r="D27" s="29"/>
      <c r="E27" s="29"/>
      <c r="F27" s="29"/>
      <c r="G27" s="29"/>
      <c r="H27" s="25"/>
      <c r="I27" s="31"/>
      <c r="J27" s="25"/>
      <c r="K27" s="32"/>
      <c r="AF27" s="8">
        <f>AF26*1.00001</f>
        <v>17.320681280769534</v>
      </c>
      <c r="AG27">
        <v>1000</v>
      </c>
    </row>
    <row r="28" spans="1:33" ht="75.75" customHeight="1" x14ac:dyDescent="0.2">
      <c r="A28" s="114"/>
      <c r="B28" s="29"/>
      <c r="C28" s="5" t="s">
        <v>28</v>
      </c>
      <c r="D28" s="5"/>
      <c r="E28" s="5" t="str">
        <f>(0.5*G22)&amp;" to "&amp;(6.3*G22)&amp;" amps"</f>
        <v>10 to 126 amps</v>
      </c>
      <c r="F28" s="5"/>
      <c r="G28" s="53">
        <f>G8*G7</f>
        <v>12.124355652982141</v>
      </c>
      <c r="H28" s="10"/>
      <c r="I28" s="11" t="s">
        <v>63</v>
      </c>
      <c r="J28" s="10"/>
      <c r="K28" s="12" t="s">
        <v>62</v>
      </c>
      <c r="AE28" t="s">
        <v>9</v>
      </c>
    </row>
    <row r="29" spans="1:33" x14ac:dyDescent="0.2">
      <c r="A29" s="27"/>
      <c r="B29" s="25"/>
      <c r="C29" s="25"/>
      <c r="D29" s="25"/>
      <c r="E29" s="25"/>
      <c r="F29" s="25"/>
      <c r="G29" s="25"/>
      <c r="H29" s="25"/>
      <c r="I29" s="25"/>
      <c r="J29" s="25"/>
      <c r="K29" s="25"/>
      <c r="AE29" t="s">
        <v>9</v>
      </c>
    </row>
    <row r="30" spans="1:33" x14ac:dyDescent="0.2">
      <c r="A30" s="27"/>
      <c r="B30" s="25"/>
      <c r="C30" s="25"/>
      <c r="D30" s="25"/>
      <c r="E30" s="25"/>
      <c r="F30" s="25"/>
      <c r="G30" s="25"/>
      <c r="H30" s="25"/>
      <c r="I30" s="25"/>
      <c r="J30" s="25"/>
      <c r="K30" s="25"/>
    </row>
    <row r="31" spans="1:33" ht="26.25" x14ac:dyDescent="0.4">
      <c r="A31" s="24" t="s">
        <v>82</v>
      </c>
      <c r="B31" s="25"/>
      <c r="C31" s="25"/>
      <c r="D31" s="25"/>
      <c r="E31" s="25"/>
      <c r="F31" s="25"/>
      <c r="G31" s="25"/>
      <c r="H31" s="25"/>
      <c r="I31" s="25"/>
      <c r="J31" s="25"/>
      <c r="K31" s="25"/>
    </row>
    <row r="32" spans="1:33" x14ac:dyDescent="0.2">
      <c r="A32" s="112" t="str">
        <f>A3</f>
        <v>BENSHAW INC. SPD SETTINGS SHEET - RESISTOR OVER LOAD RELAY'</v>
      </c>
      <c r="B32" s="113"/>
      <c r="C32" s="113"/>
      <c r="D32" s="113"/>
      <c r="E32" s="113"/>
      <c r="F32" s="113"/>
      <c r="G32" s="113"/>
      <c r="H32" s="113"/>
      <c r="I32" s="113"/>
      <c r="J32" s="113"/>
      <c r="K32" s="113"/>
    </row>
    <row r="33" spans="1:11" ht="28.5" customHeight="1" x14ac:dyDescent="0.2">
      <c r="A33" s="106" t="s">
        <v>64</v>
      </c>
      <c r="B33" s="107"/>
      <c r="C33" s="107"/>
      <c r="D33" s="107"/>
      <c r="E33" s="107"/>
      <c r="F33" s="107"/>
      <c r="G33" s="107"/>
      <c r="H33" s="107"/>
      <c r="I33" s="107"/>
      <c r="J33" s="107"/>
      <c r="K33" s="107"/>
    </row>
    <row r="34" spans="1:11" x14ac:dyDescent="0.2">
      <c r="A34" s="27"/>
      <c r="B34" s="25"/>
      <c r="C34" s="25"/>
      <c r="D34" s="25"/>
      <c r="E34" s="25"/>
      <c r="F34" s="25"/>
      <c r="G34" s="25"/>
      <c r="H34" s="25"/>
      <c r="I34" s="86" t="s">
        <v>9</v>
      </c>
      <c r="J34" s="25"/>
      <c r="K34" s="25"/>
    </row>
    <row r="35" spans="1:11" x14ac:dyDescent="0.2">
      <c r="A35" s="33" t="s">
        <v>41</v>
      </c>
      <c r="B35" s="34" t="s">
        <v>9</v>
      </c>
      <c r="C35" s="2" t="s">
        <v>40</v>
      </c>
      <c r="D35" s="34"/>
      <c r="E35" s="2" t="s">
        <v>2</v>
      </c>
      <c r="F35" s="35"/>
      <c r="G35" s="25"/>
      <c r="H35" s="25"/>
      <c r="I35" s="25"/>
      <c r="J35" s="25"/>
      <c r="K35" s="25"/>
    </row>
    <row r="36" spans="1:11" x14ac:dyDescent="0.2">
      <c r="A36" s="36"/>
      <c r="B36" s="37"/>
      <c r="C36" s="37"/>
      <c r="D36" s="37"/>
      <c r="E36" s="37"/>
      <c r="F36" s="25"/>
      <c r="G36" s="25"/>
      <c r="H36" s="25"/>
      <c r="I36" s="25"/>
      <c r="J36" s="25"/>
      <c r="K36" s="25"/>
    </row>
    <row r="37" spans="1:11" ht="46.5" customHeight="1" x14ac:dyDescent="0.2">
      <c r="A37" s="38" t="s">
        <v>43</v>
      </c>
      <c r="B37" s="10"/>
      <c r="C37" s="18" t="s">
        <v>51</v>
      </c>
      <c r="D37" s="10"/>
      <c r="E37" s="111" t="str">
        <f>"Filter Bank has exceeded its current dial setting of "&amp;ROUND(G28,1)&amp;" amps. Reference Menu 1.CHA, 2.dEF, Current Dial setting, and Time Dial settings above. Increasing the Current Dial setting beyond the filter component rating should be done with extreme caution."</f>
        <v>Filter Bank has exceeded its current dial setting of 12.1 amps. Reference Menu 1.CHA, 2.dEF, Current Dial setting, and Time Dial settings above. Increasing the Current Dial setting beyond the filter component rating should be done with extreme caution.</v>
      </c>
      <c r="F37" s="111"/>
      <c r="G37" s="111"/>
      <c r="H37" s="111"/>
      <c r="I37" s="111"/>
      <c r="J37" s="111"/>
      <c r="K37" s="111"/>
    </row>
    <row r="38" spans="1:11" ht="15.75" customHeight="1" x14ac:dyDescent="0.2">
      <c r="A38" s="39" t="s">
        <v>44</v>
      </c>
      <c r="B38" s="10"/>
      <c r="C38" s="19" t="s">
        <v>52</v>
      </c>
      <c r="D38" s="10"/>
      <c r="E38" s="105" t="s">
        <v>58</v>
      </c>
      <c r="F38" s="105"/>
      <c r="G38" s="105"/>
      <c r="H38" s="105"/>
      <c r="I38" s="105"/>
      <c r="J38" s="105"/>
      <c r="K38" s="105"/>
    </row>
    <row r="39" spans="1:11" x14ac:dyDescent="0.2">
      <c r="A39" s="40" t="s">
        <v>45</v>
      </c>
      <c r="B39" s="14"/>
      <c r="C39" s="20" t="s">
        <v>42</v>
      </c>
      <c r="D39" s="14"/>
      <c r="E39" s="109" t="s">
        <v>65</v>
      </c>
      <c r="F39" s="109"/>
      <c r="G39" s="109"/>
      <c r="H39" s="109"/>
      <c r="I39" s="109"/>
      <c r="J39" s="109"/>
      <c r="K39" s="109"/>
    </row>
    <row r="40" spans="1:11" ht="48.75" customHeight="1" x14ac:dyDescent="0.2">
      <c r="A40" s="38" t="s">
        <v>46</v>
      </c>
      <c r="B40" s="10"/>
      <c r="C40" s="18" t="s">
        <v>53</v>
      </c>
      <c r="D40" s="10"/>
      <c r="E40" s="108" t="s">
        <v>104</v>
      </c>
      <c r="F40" s="108"/>
      <c r="G40" s="108"/>
      <c r="H40" s="108"/>
      <c r="I40" s="108"/>
      <c r="J40" s="108"/>
      <c r="K40" s="108"/>
    </row>
    <row r="41" spans="1:11" x14ac:dyDescent="0.2">
      <c r="A41" s="40" t="s">
        <v>47</v>
      </c>
      <c r="B41" s="14"/>
      <c r="C41" s="20" t="s">
        <v>54</v>
      </c>
      <c r="D41" s="14"/>
      <c r="E41" s="109" t="s">
        <v>59</v>
      </c>
      <c r="F41" s="109"/>
      <c r="G41" s="109"/>
      <c r="H41" s="109"/>
      <c r="I41" s="109"/>
      <c r="J41" s="109"/>
      <c r="K41" s="109"/>
    </row>
    <row r="42" spans="1:11" ht="25.5" x14ac:dyDescent="0.2">
      <c r="A42" s="41" t="s">
        <v>48</v>
      </c>
      <c r="B42" s="10"/>
      <c r="C42" s="13" t="s">
        <v>71</v>
      </c>
      <c r="D42" s="10"/>
      <c r="E42" s="110" t="s">
        <v>60</v>
      </c>
      <c r="F42" s="110"/>
      <c r="G42" s="110"/>
      <c r="H42" s="110"/>
      <c r="I42" s="110"/>
      <c r="J42" s="110"/>
      <c r="K42" s="110"/>
    </row>
    <row r="43" spans="1:11" ht="25.5" x14ac:dyDescent="0.2">
      <c r="A43" s="42" t="s">
        <v>49</v>
      </c>
      <c r="B43" s="14"/>
      <c r="C43" s="15" t="s">
        <v>72</v>
      </c>
      <c r="D43" s="14"/>
      <c r="E43" s="104" t="s">
        <v>73</v>
      </c>
      <c r="F43" s="104"/>
      <c r="G43" s="104"/>
      <c r="H43" s="104"/>
      <c r="I43" s="104"/>
      <c r="J43" s="104"/>
      <c r="K43" s="104"/>
    </row>
    <row r="44" spans="1:11" x14ac:dyDescent="0.2">
      <c r="A44" s="39" t="s">
        <v>56</v>
      </c>
      <c r="B44" s="10"/>
      <c r="C44" s="19" t="s">
        <v>55</v>
      </c>
      <c r="D44" s="10"/>
      <c r="E44" s="105" t="s">
        <v>61</v>
      </c>
      <c r="F44" s="105"/>
      <c r="G44" s="105"/>
      <c r="H44" s="105"/>
      <c r="I44" s="105"/>
      <c r="J44" s="105"/>
      <c r="K44" s="105"/>
    </row>
    <row r="45" spans="1:11" ht="25.5" x14ac:dyDescent="0.2">
      <c r="A45" s="40" t="s">
        <v>50</v>
      </c>
      <c r="B45" s="14"/>
      <c r="C45" s="21" t="s">
        <v>57</v>
      </c>
      <c r="D45" s="17"/>
      <c r="E45" s="104" t="s">
        <v>74</v>
      </c>
      <c r="F45" s="104"/>
      <c r="G45" s="104"/>
      <c r="H45" s="104"/>
      <c r="I45" s="104"/>
      <c r="J45" s="104"/>
      <c r="K45" s="104"/>
    </row>
    <row r="46" spans="1:11" x14ac:dyDescent="0.2">
      <c r="A46" s="27"/>
      <c r="B46" s="25"/>
      <c r="C46" s="25"/>
      <c r="D46" s="25"/>
      <c r="E46" s="25"/>
      <c r="F46" s="25"/>
      <c r="G46" s="25"/>
      <c r="H46" s="25"/>
      <c r="I46" s="25"/>
      <c r="J46" s="25"/>
      <c r="K46" s="25"/>
    </row>
    <row r="47" spans="1:11" x14ac:dyDescent="0.2">
      <c r="A47" s="27"/>
      <c r="B47" s="25"/>
      <c r="C47" s="25"/>
      <c r="D47" s="25"/>
      <c r="E47" s="25"/>
      <c r="F47" s="25"/>
      <c r="G47" s="25"/>
      <c r="H47" s="25"/>
      <c r="I47" s="25"/>
      <c r="J47" s="25"/>
      <c r="K47" s="25"/>
    </row>
    <row r="48" spans="1:11" x14ac:dyDescent="0.2">
      <c r="A48" s="27"/>
      <c r="B48" s="25"/>
      <c r="C48" s="25"/>
      <c r="D48" s="25"/>
      <c r="E48" s="25"/>
      <c r="F48" s="25"/>
      <c r="G48" s="25"/>
      <c r="H48" s="25"/>
      <c r="I48" s="25"/>
      <c r="J48" s="25"/>
      <c r="K48" s="25"/>
    </row>
    <row r="49" spans="1:11" x14ac:dyDescent="0.2">
      <c r="A49" s="27"/>
      <c r="B49" s="25"/>
      <c r="C49" s="25"/>
      <c r="D49" s="25"/>
      <c r="E49" s="25"/>
      <c r="F49" s="25"/>
      <c r="G49" s="25"/>
      <c r="H49" s="25"/>
      <c r="I49" s="25"/>
      <c r="J49" s="25"/>
      <c r="K49" s="25"/>
    </row>
    <row r="50" spans="1:11" x14ac:dyDescent="0.2">
      <c r="A50" s="27"/>
      <c r="B50" s="25"/>
      <c r="C50" s="25"/>
      <c r="D50" s="25"/>
      <c r="E50" s="25"/>
      <c r="F50" s="25"/>
      <c r="G50" s="25"/>
      <c r="H50" s="25"/>
      <c r="I50" s="25"/>
      <c r="J50" s="25"/>
      <c r="K50" s="25"/>
    </row>
    <row r="51" spans="1:11" x14ac:dyDescent="0.2">
      <c r="A51" s="27"/>
      <c r="B51" s="25"/>
      <c r="C51" s="25"/>
      <c r="D51" s="25"/>
      <c r="E51" s="25"/>
      <c r="F51" s="25"/>
      <c r="G51" s="25"/>
      <c r="H51" s="25"/>
      <c r="I51" s="25"/>
      <c r="J51" s="25"/>
      <c r="K51" s="25"/>
    </row>
    <row r="52" spans="1:11" x14ac:dyDescent="0.2">
      <c r="A52" s="27"/>
      <c r="B52" s="25"/>
      <c r="C52" s="25"/>
      <c r="D52" s="25"/>
      <c r="E52" s="25"/>
      <c r="F52" s="25"/>
      <c r="G52" s="25"/>
      <c r="H52" s="25"/>
      <c r="I52" s="25"/>
      <c r="J52" s="25"/>
      <c r="K52" s="25"/>
    </row>
    <row r="53" spans="1:11" x14ac:dyDescent="0.2">
      <c r="A53" s="27"/>
      <c r="B53" s="25"/>
      <c r="C53" s="25"/>
      <c r="D53" s="25"/>
      <c r="E53" s="25"/>
      <c r="F53" s="25"/>
      <c r="G53" s="25"/>
      <c r="H53" s="25"/>
      <c r="I53" s="25"/>
      <c r="J53" s="25"/>
      <c r="K53" s="25"/>
    </row>
    <row r="54" spans="1:11" x14ac:dyDescent="0.2">
      <c r="A54" s="27"/>
      <c r="B54" s="25"/>
      <c r="C54" s="25"/>
      <c r="D54" s="25"/>
      <c r="E54" s="25"/>
      <c r="F54" s="25"/>
      <c r="G54" s="25"/>
      <c r="H54" s="25"/>
      <c r="I54" s="25"/>
      <c r="J54" s="25"/>
      <c r="K54" s="25"/>
    </row>
    <row r="55" spans="1:11" x14ac:dyDescent="0.2">
      <c r="A55" s="27"/>
      <c r="B55" s="25"/>
      <c r="C55" s="25"/>
      <c r="D55" s="25"/>
      <c r="E55" s="25"/>
      <c r="F55" s="25"/>
      <c r="G55" s="25"/>
      <c r="H55" s="25"/>
      <c r="I55" s="25"/>
      <c r="J55" s="25"/>
      <c r="K55" s="25"/>
    </row>
    <row r="56" spans="1:11" x14ac:dyDescent="0.2">
      <c r="A56" s="27"/>
      <c r="B56" s="25"/>
      <c r="C56" s="25"/>
      <c r="D56" s="25"/>
      <c r="E56" s="25"/>
      <c r="F56" s="25"/>
      <c r="G56" s="25"/>
      <c r="H56" s="25"/>
      <c r="I56" s="25"/>
      <c r="J56" s="25"/>
      <c r="K56" s="25"/>
    </row>
    <row r="57" spans="1:11" x14ac:dyDescent="0.2">
      <c r="A57" s="27"/>
      <c r="B57" s="25"/>
      <c r="C57" s="25"/>
      <c r="D57" s="25"/>
      <c r="E57" s="25"/>
      <c r="F57" s="25"/>
      <c r="G57" s="25"/>
      <c r="H57" s="25"/>
      <c r="I57" s="25"/>
      <c r="J57" s="25"/>
      <c r="K57" s="25"/>
    </row>
    <row r="58" spans="1:11" x14ac:dyDescent="0.2">
      <c r="A58" s="27"/>
      <c r="B58" s="25"/>
      <c r="C58" s="25"/>
      <c r="D58" s="25"/>
      <c r="E58" s="25"/>
      <c r="F58" s="25"/>
      <c r="G58" s="25"/>
      <c r="H58" s="25"/>
      <c r="I58" s="25"/>
      <c r="J58" s="25"/>
      <c r="K58" s="25"/>
    </row>
    <row r="59" spans="1:11" x14ac:dyDescent="0.2">
      <c r="A59" s="27"/>
      <c r="B59" s="25"/>
      <c r="C59" s="25"/>
      <c r="D59" s="25"/>
      <c r="E59" s="25"/>
      <c r="F59" s="25"/>
      <c r="G59" s="25"/>
      <c r="H59" s="25"/>
      <c r="I59" s="25"/>
      <c r="J59" s="25"/>
      <c r="K59" s="25"/>
    </row>
    <row r="60" spans="1:11" x14ac:dyDescent="0.2">
      <c r="A60" s="27"/>
      <c r="B60" s="25"/>
      <c r="C60" s="25"/>
      <c r="D60" s="25"/>
      <c r="E60" s="25"/>
      <c r="F60" s="25"/>
      <c r="G60" s="25"/>
      <c r="H60" s="25"/>
      <c r="I60" s="25"/>
      <c r="J60" s="25"/>
      <c r="K60" s="25"/>
    </row>
    <row r="61" spans="1:11" x14ac:dyDescent="0.2">
      <c r="A61" s="27"/>
      <c r="B61" s="25"/>
      <c r="C61" s="25"/>
      <c r="D61" s="25"/>
      <c r="E61" s="25"/>
      <c r="F61" s="25"/>
      <c r="G61" s="25"/>
      <c r="H61" s="25"/>
      <c r="I61" s="25"/>
      <c r="J61" s="25"/>
      <c r="K61" s="25"/>
    </row>
    <row r="62" spans="1:11" x14ac:dyDescent="0.2">
      <c r="A62" s="27"/>
      <c r="B62" s="25"/>
      <c r="C62" s="25"/>
      <c r="D62" s="25"/>
      <c r="E62" s="25"/>
      <c r="F62" s="25"/>
      <c r="G62" s="25"/>
      <c r="H62" s="25"/>
      <c r="I62" s="25"/>
      <c r="J62" s="25"/>
      <c r="K62" s="25"/>
    </row>
    <row r="63" spans="1:11" x14ac:dyDescent="0.2">
      <c r="A63" s="27"/>
      <c r="B63" s="25"/>
      <c r="C63" s="25"/>
      <c r="D63" s="25"/>
      <c r="E63" s="25"/>
      <c r="F63" s="25"/>
      <c r="G63" s="25"/>
      <c r="H63" s="25"/>
      <c r="I63" s="25"/>
      <c r="J63" s="25"/>
      <c r="K63" s="25"/>
    </row>
    <row r="64" spans="1:11" x14ac:dyDescent="0.2">
      <c r="A64" s="27"/>
      <c r="B64" s="25"/>
      <c r="C64" s="25"/>
      <c r="D64" s="25"/>
      <c r="E64" s="25"/>
      <c r="F64" s="25"/>
      <c r="G64" s="25"/>
      <c r="H64" s="25"/>
      <c r="I64" s="25"/>
      <c r="J64" s="25"/>
      <c r="K64" s="25"/>
    </row>
    <row r="65" spans="1:11" x14ac:dyDescent="0.2">
      <c r="A65" s="27"/>
      <c r="B65" s="25"/>
      <c r="C65" s="25"/>
      <c r="D65" s="25"/>
      <c r="E65" s="25"/>
      <c r="F65" s="25"/>
      <c r="G65" s="25"/>
      <c r="H65" s="25"/>
      <c r="I65" s="25"/>
      <c r="J65" s="25"/>
      <c r="K65" s="25"/>
    </row>
    <row r="66" spans="1:11" x14ac:dyDescent="0.2">
      <c r="A66" s="27"/>
      <c r="B66" s="25"/>
      <c r="C66" s="25"/>
      <c r="D66" s="25"/>
      <c r="E66" s="25"/>
      <c r="F66" s="25"/>
      <c r="G66" s="25"/>
      <c r="H66" s="25"/>
      <c r="I66" s="25"/>
      <c r="J66" s="25"/>
      <c r="K66" s="25"/>
    </row>
    <row r="67" spans="1:11" x14ac:dyDescent="0.2">
      <c r="A67" s="27"/>
      <c r="B67" s="25"/>
      <c r="C67" s="25"/>
      <c r="D67" s="25"/>
      <c r="E67" s="25"/>
      <c r="F67" s="25"/>
      <c r="G67" s="25"/>
      <c r="H67" s="25"/>
      <c r="I67" s="25"/>
      <c r="J67" s="25"/>
      <c r="K67" s="25"/>
    </row>
    <row r="68" spans="1:11" x14ac:dyDescent="0.2">
      <c r="A68" s="27"/>
      <c r="B68" s="25"/>
      <c r="C68" s="25"/>
      <c r="D68" s="25"/>
      <c r="E68" s="25"/>
      <c r="F68" s="25"/>
      <c r="G68" s="25"/>
      <c r="H68" s="25"/>
      <c r="I68" s="25"/>
      <c r="J68" s="25"/>
      <c r="K68" s="25"/>
    </row>
    <row r="69" spans="1:11" x14ac:dyDescent="0.2">
      <c r="A69" s="27"/>
      <c r="B69" s="25"/>
      <c r="C69" s="25"/>
      <c r="D69" s="25"/>
      <c r="E69" s="25"/>
      <c r="F69" s="25"/>
      <c r="G69" s="25"/>
      <c r="H69" s="25"/>
      <c r="I69" s="25"/>
      <c r="J69" s="25"/>
      <c r="K69" s="25"/>
    </row>
    <row r="70" spans="1:11" x14ac:dyDescent="0.2">
      <c r="A70" s="27"/>
      <c r="B70" s="25"/>
      <c r="C70" s="25"/>
      <c r="D70" s="25"/>
      <c r="E70" s="25"/>
      <c r="F70" s="25"/>
      <c r="G70" s="25"/>
      <c r="H70" s="25"/>
      <c r="I70" s="25"/>
      <c r="J70" s="25"/>
      <c r="K70" s="25"/>
    </row>
    <row r="71" spans="1:11" x14ac:dyDescent="0.2">
      <c r="A71" s="27"/>
      <c r="B71" s="25"/>
      <c r="C71" s="25"/>
      <c r="D71" s="25"/>
      <c r="E71" s="25"/>
      <c r="F71" s="25"/>
      <c r="G71" s="25"/>
      <c r="H71" s="25"/>
      <c r="I71" s="25"/>
      <c r="J71" s="25"/>
      <c r="K71" s="25"/>
    </row>
    <row r="72" spans="1:11" x14ac:dyDescent="0.2">
      <c r="A72" s="27"/>
      <c r="B72" s="25"/>
      <c r="C72" s="25"/>
      <c r="D72" s="25"/>
      <c r="E72" s="25"/>
      <c r="F72" s="25"/>
      <c r="G72" s="25"/>
      <c r="H72" s="25"/>
      <c r="I72" s="25"/>
      <c r="J72" s="25"/>
      <c r="K72" s="25"/>
    </row>
    <row r="73" spans="1:11" x14ac:dyDescent="0.2">
      <c r="A73" s="27"/>
      <c r="B73" s="25"/>
      <c r="C73" s="25"/>
      <c r="D73" s="25"/>
      <c r="E73" s="25"/>
      <c r="F73" s="25"/>
      <c r="G73" s="25"/>
      <c r="H73" s="25"/>
      <c r="I73" s="25"/>
      <c r="J73" s="25"/>
      <c r="K73" s="25"/>
    </row>
    <row r="74" spans="1:11" x14ac:dyDescent="0.2">
      <c r="A74" s="27"/>
      <c r="B74" s="25"/>
      <c r="C74" s="25"/>
      <c r="D74" s="25"/>
      <c r="E74" s="25"/>
      <c r="F74" s="25"/>
      <c r="G74" s="25"/>
      <c r="H74" s="25"/>
      <c r="I74" s="25"/>
      <c r="J74" s="25"/>
      <c r="K74" s="25"/>
    </row>
    <row r="75" spans="1:11" x14ac:dyDescent="0.2">
      <c r="A75" s="27"/>
      <c r="B75" s="25"/>
      <c r="C75" s="25"/>
      <c r="D75" s="25"/>
      <c r="E75" s="25"/>
      <c r="F75" s="25"/>
      <c r="G75" s="25"/>
      <c r="H75" s="25"/>
      <c r="I75" s="25"/>
      <c r="J75" s="25"/>
      <c r="K75" s="25"/>
    </row>
    <row r="76" spans="1:11" x14ac:dyDescent="0.2">
      <c r="A76" s="27"/>
      <c r="B76" s="25"/>
      <c r="C76" s="25"/>
      <c r="D76" s="25"/>
      <c r="E76" s="25"/>
      <c r="F76" s="25"/>
      <c r="G76" s="25"/>
      <c r="H76" s="25"/>
      <c r="I76" s="25"/>
      <c r="J76" s="25"/>
      <c r="K76" s="25"/>
    </row>
  </sheetData>
  <sheetProtection password="DB25" sheet="1" objects="1" scenarios="1"/>
  <mergeCells count="19">
    <mergeCell ref="E43:K43"/>
    <mergeCell ref="E44:K44"/>
    <mergeCell ref="E45:K45"/>
    <mergeCell ref="A33:K33"/>
    <mergeCell ref="E40:K40"/>
    <mergeCell ref="E38:K38"/>
    <mergeCell ref="E41:K41"/>
    <mergeCell ref="E42:K42"/>
    <mergeCell ref="E37:K37"/>
    <mergeCell ref="E39:K39"/>
    <mergeCell ref="A4:I4"/>
    <mergeCell ref="I10:K10"/>
    <mergeCell ref="C5:F5"/>
    <mergeCell ref="I8:K8"/>
    <mergeCell ref="A32:K32"/>
    <mergeCell ref="I7:K7"/>
    <mergeCell ref="I9:K9"/>
    <mergeCell ref="A15:A24"/>
    <mergeCell ref="A26:A28"/>
  </mergeCells>
  <phoneticPr fontId="4" type="noConversion"/>
  <pageMargins left="0.79" right="0.25" top="0.54" bottom="0.64" header="0.31" footer="0.5"/>
  <pageSetup scale="65" fitToHeight="2" orientation="portrait" r:id="rId1"/>
  <headerFooter alignWithMargins="0"/>
  <rowBreaks count="1" manualBreakCount="1">
    <brk id="2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6" sqref="C6"/>
    </sheetView>
  </sheetViews>
  <sheetFormatPr defaultRowHeight="12.75" x14ac:dyDescent="0.2"/>
  <sheetData/>
  <phoneticPr fontId="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REACTOR OL SETTING STG1</vt:lpstr>
      <vt:lpstr>RESISTOR OL SETTING</vt:lpstr>
      <vt:lpstr>Sheet2</vt:lpstr>
      <vt:lpstr>Sheet3</vt:lpstr>
      <vt:lpstr>'REACTOR OL SETTING STG1'!Print_Area</vt:lpstr>
      <vt:lpstr>'RESISTOR OL SETTING'!Print_Area</vt:lpstr>
      <vt:lpstr>rms</vt:lpstr>
      <vt:lpstr>RMSHARM</vt:lpstr>
      <vt:lpstr>squaredvalues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Paul</cp:lastModifiedBy>
  <cp:lastPrinted>2016-11-18T19:03:20Z</cp:lastPrinted>
  <dcterms:created xsi:type="dcterms:W3CDTF">2009-04-20T13:07:52Z</dcterms:created>
  <dcterms:modified xsi:type="dcterms:W3CDTF">2016-11-18T19:03:32Z</dcterms:modified>
</cp:coreProperties>
</file>